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showHorizontalScroll="0" showVerticalScroll="0" xWindow="45" yWindow="-30" windowWidth="11895" windowHeight="6600" activeTab="9"/>
  </bookViews>
  <sheets>
    <sheet name="Introduction" sheetId="4" r:id="rId1"/>
    <sheet name="Instructions" sheetId="1" r:id="rId2"/>
    <sheet name="Sp and TY" sheetId="2" r:id="rId3"/>
    <sheet name="PA1" sheetId="11" r:id="rId4"/>
    <sheet name="PA2" sheetId="10" r:id="rId5"/>
    <sheet name="MP1" sheetId="9" r:id="rId6"/>
    <sheet name="MP2" sheetId="8" r:id="rId7"/>
    <sheet name="Form B" sheetId="7" r:id="rId8"/>
    <sheet name="Form C" sheetId="6" r:id="rId9"/>
    <sheet name="Form D" sheetId="5" r:id="rId10"/>
    <sheet name="Form H" sheetId="12" r:id="rId11"/>
  </sheets>
  <definedNames>
    <definedName name="_xlnm.Print_Area" localSheetId="8">'Form C'!$1:$1048576</definedName>
  </definedNames>
  <calcPr calcId="101716" fullCalcOnLoad="1"/>
</workbook>
</file>

<file path=xl/calcChain.xml><?xml version="1.0" encoding="utf-8"?>
<calcChain xmlns="http://schemas.openxmlformats.org/spreadsheetml/2006/main">
  <c r="E12" i="10"/>
  <c r="E11"/>
  <c r="J3" i="7"/>
  <c r="D4"/>
  <c r="M7"/>
  <c r="P7"/>
  <c r="S7"/>
  <c r="D9"/>
  <c r="E9"/>
  <c r="F9"/>
  <c r="G9"/>
  <c r="H9"/>
  <c r="I9"/>
  <c r="E9" i="6"/>
  <c r="K9" i="7"/>
  <c r="L9"/>
  <c r="M9"/>
  <c r="N9"/>
  <c r="O9"/>
  <c r="P9"/>
  <c r="Q9"/>
  <c r="R9"/>
  <c r="S9"/>
  <c r="T9"/>
  <c r="U9"/>
  <c r="V9"/>
  <c r="D10"/>
  <c r="E10"/>
  <c r="F10"/>
  <c r="H10"/>
  <c r="I10"/>
  <c r="K10"/>
  <c r="L10"/>
  <c r="G10" i="6"/>
  <c r="N10" i="7"/>
  <c r="O10"/>
  <c r="Q10"/>
  <c r="R10"/>
  <c r="T10"/>
  <c r="U10"/>
  <c r="V10"/>
  <c r="D11"/>
  <c r="E11"/>
  <c r="F11"/>
  <c r="H11"/>
  <c r="I11"/>
  <c r="K11"/>
  <c r="L11"/>
  <c r="N11"/>
  <c r="O11"/>
  <c r="Q11"/>
  <c r="R11"/>
  <c r="T11"/>
  <c r="U11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M15"/>
  <c r="P15"/>
  <c r="S15"/>
  <c r="D17"/>
  <c r="H17"/>
  <c r="I17"/>
  <c r="K17"/>
  <c r="L17"/>
  <c r="N17"/>
  <c r="O17"/>
  <c r="W9" i="6"/>
  <c r="Q17" i="7"/>
  <c r="R17"/>
  <c r="T17"/>
  <c r="U17"/>
  <c r="D18"/>
  <c r="H18"/>
  <c r="I18"/>
  <c r="K18"/>
  <c r="L18"/>
  <c r="N18"/>
  <c r="O18"/>
  <c r="Q18"/>
  <c r="R18"/>
  <c r="Y10" i="6"/>
  <c r="T18" i="7"/>
  <c r="U18"/>
  <c r="D19"/>
  <c r="H19"/>
  <c r="I19"/>
  <c r="J19"/>
  <c r="K19"/>
  <c r="L19"/>
  <c r="M19"/>
  <c r="N19"/>
  <c r="O19"/>
  <c r="Q19"/>
  <c r="R19"/>
  <c r="T19"/>
  <c r="U19"/>
  <c r="V19"/>
  <c r="D20"/>
  <c r="H20"/>
  <c r="I20"/>
  <c r="J20"/>
  <c r="K20"/>
  <c r="L20"/>
  <c r="M20"/>
  <c r="N20"/>
  <c r="O20"/>
  <c r="P20"/>
  <c r="Q20"/>
  <c r="R20"/>
  <c r="S20"/>
  <c r="T20"/>
  <c r="U20"/>
  <c r="V20"/>
  <c r="D21"/>
  <c r="H21"/>
  <c r="I21"/>
  <c r="J21"/>
  <c r="K21"/>
  <c r="L21"/>
  <c r="M21"/>
  <c r="N21"/>
  <c r="O21"/>
  <c r="P21"/>
  <c r="Q21"/>
  <c r="R21"/>
  <c r="S21"/>
  <c r="T21"/>
  <c r="U21"/>
  <c r="V21"/>
  <c r="M23"/>
  <c r="P23"/>
  <c r="S23"/>
  <c r="D25"/>
  <c r="F25"/>
  <c r="I25"/>
  <c r="L25"/>
  <c r="O25"/>
  <c r="R25"/>
  <c r="U25"/>
  <c r="D26"/>
  <c r="F26"/>
  <c r="I26"/>
  <c r="L26"/>
  <c r="O26"/>
  <c r="R26"/>
  <c r="U26"/>
  <c r="D27"/>
  <c r="F27"/>
  <c r="I27"/>
  <c r="L27"/>
  <c r="O27"/>
  <c r="R27"/>
  <c r="U27"/>
  <c r="D28"/>
  <c r="F28"/>
  <c r="G28"/>
  <c r="I28"/>
  <c r="J28"/>
  <c r="L28"/>
  <c r="M28"/>
  <c r="O28"/>
  <c r="P28"/>
  <c r="R28"/>
  <c r="S28"/>
  <c r="U28"/>
  <c r="V28"/>
  <c r="D29"/>
  <c r="F29"/>
  <c r="G29"/>
  <c r="I29"/>
  <c r="J29"/>
  <c r="L29"/>
  <c r="M29"/>
  <c r="O29"/>
  <c r="P29"/>
  <c r="R29"/>
  <c r="S29"/>
  <c r="U29"/>
  <c r="V29"/>
  <c r="M31"/>
  <c r="P31"/>
  <c r="S31"/>
  <c r="D33"/>
  <c r="I33"/>
  <c r="L33"/>
  <c r="O33"/>
  <c r="R33"/>
  <c r="U33"/>
  <c r="D34"/>
  <c r="I34"/>
  <c r="L34"/>
  <c r="O34"/>
  <c r="R34"/>
  <c r="U34"/>
  <c r="D35"/>
  <c r="I35"/>
  <c r="L35"/>
  <c r="O35"/>
  <c r="R35"/>
  <c r="U35"/>
  <c r="D36"/>
  <c r="I36"/>
  <c r="J36"/>
  <c r="L36"/>
  <c r="M36"/>
  <c r="O36"/>
  <c r="P36"/>
  <c r="R36"/>
  <c r="S36"/>
  <c r="U36"/>
  <c r="V36"/>
  <c r="D37"/>
  <c r="I37"/>
  <c r="J37"/>
  <c r="L37"/>
  <c r="M37"/>
  <c r="O37"/>
  <c r="P37"/>
  <c r="R37"/>
  <c r="S37"/>
  <c r="U37"/>
  <c r="V37"/>
  <c r="Q3" i="6"/>
  <c r="O6"/>
  <c r="C9"/>
  <c r="G9"/>
  <c r="Q9"/>
  <c r="Y9"/>
  <c r="C10"/>
  <c r="Q10"/>
  <c r="W10"/>
  <c r="C11"/>
  <c r="I11"/>
  <c r="K11"/>
  <c r="Q11"/>
  <c r="C12"/>
  <c r="O12"/>
  <c r="E12"/>
  <c r="G12"/>
  <c r="I12"/>
  <c r="K12"/>
  <c r="Q12"/>
  <c r="U12"/>
  <c r="W12"/>
  <c r="Y12"/>
  <c r="AC12"/>
  <c r="C13"/>
  <c r="E13"/>
  <c r="G13"/>
  <c r="I13"/>
  <c r="K13"/>
  <c r="O13"/>
  <c r="Q13"/>
  <c r="U13"/>
  <c r="W13"/>
  <c r="Y13"/>
  <c r="AC13"/>
  <c r="C17"/>
  <c r="Q17"/>
  <c r="C18"/>
  <c r="Q18"/>
  <c r="C19"/>
  <c r="Q19"/>
  <c r="C20"/>
  <c r="O20"/>
  <c r="Q20"/>
  <c r="AC20"/>
  <c r="C21"/>
  <c r="O21"/>
  <c r="Q21"/>
  <c r="AC21"/>
  <c r="F4" i="5"/>
  <c r="E6"/>
  <c r="D11"/>
  <c r="D12"/>
  <c r="D13"/>
  <c r="D14"/>
  <c r="F14"/>
  <c r="D15"/>
  <c r="E15"/>
  <c r="F15"/>
  <c r="H3" i="12"/>
  <c r="D5"/>
  <c r="F7"/>
  <c r="C12"/>
  <c r="C13"/>
  <c r="C14"/>
  <c r="C15"/>
  <c r="D15"/>
  <c r="E15"/>
  <c r="H15"/>
  <c r="C16"/>
  <c r="D16"/>
  <c r="H16"/>
  <c r="C5" i="9"/>
  <c r="B7"/>
  <c r="H9"/>
  <c r="J9"/>
  <c r="L9"/>
  <c r="B11"/>
  <c r="D11"/>
  <c r="E25" i="7"/>
  <c r="B12" i="9"/>
  <c r="F12"/>
  <c r="H26" i="7"/>
  <c r="B13" i="9"/>
  <c r="D13"/>
  <c r="E27" i="7"/>
  <c r="B14" i="9"/>
  <c r="F14"/>
  <c r="H28" i="7"/>
  <c r="J14" i="9"/>
  <c r="N28" i="7"/>
  <c r="N14" i="9"/>
  <c r="T28" i="7"/>
  <c r="B15" i="9"/>
  <c r="D15"/>
  <c r="E29" i="7"/>
  <c r="J15" i="9"/>
  <c r="N29" i="7"/>
  <c r="C5" i="8"/>
  <c r="B7"/>
  <c r="H9"/>
  <c r="J9"/>
  <c r="L9"/>
  <c r="B11"/>
  <c r="F11"/>
  <c r="H33" i="7"/>
  <c r="J33"/>
  <c r="C11" i="8"/>
  <c r="F33" i="7"/>
  <c r="B12" i="8"/>
  <c r="D12"/>
  <c r="E34" i="7"/>
  <c r="C12" i="8"/>
  <c r="F34" i="7"/>
  <c r="H12" i="8"/>
  <c r="K34" i="7"/>
  <c r="B13" i="8"/>
  <c r="F13"/>
  <c r="H35" i="7"/>
  <c r="C13" i="8"/>
  <c r="F35" i="7"/>
  <c r="B14" i="8"/>
  <c r="D14"/>
  <c r="E36" i="7"/>
  <c r="C14" i="8"/>
  <c r="F36" i="7"/>
  <c r="G36"/>
  <c r="B15" i="8"/>
  <c r="F15"/>
  <c r="H37" i="7"/>
  <c r="C15" i="8"/>
  <c r="F37" i="7"/>
  <c r="G37"/>
  <c r="C5" i="11"/>
  <c r="B7"/>
  <c r="H9"/>
  <c r="J9"/>
  <c r="L9"/>
  <c r="B11"/>
  <c r="B12"/>
  <c r="B13"/>
  <c r="B14"/>
  <c r="B15"/>
  <c r="C5" i="10"/>
  <c r="B7"/>
  <c r="H9"/>
  <c r="J9"/>
  <c r="L9"/>
  <c r="B11"/>
  <c r="C11"/>
  <c r="F17" i="7"/>
  <c r="D11" i="10"/>
  <c r="E17" i="7"/>
  <c r="B12" i="10"/>
  <c r="C12"/>
  <c r="F18" i="7"/>
  <c r="D12" i="10"/>
  <c r="E18" i="7"/>
  <c r="B13" i="10"/>
  <c r="C13"/>
  <c r="F19" i="7"/>
  <c r="D13" i="10"/>
  <c r="E19" i="7"/>
  <c r="B14" i="10"/>
  <c r="C14"/>
  <c r="F20" i="7"/>
  <c r="G20"/>
  <c r="D14" i="10"/>
  <c r="E20" i="7"/>
  <c r="S12" i="6"/>
  <c r="B15" i="10"/>
  <c r="C15"/>
  <c r="F21" i="7"/>
  <c r="G21"/>
  <c r="D15" i="10"/>
  <c r="E21" i="7"/>
  <c r="C16" i="2"/>
  <c r="V7" i="7"/>
  <c r="V11"/>
  <c r="S11"/>
  <c r="P11"/>
  <c r="M11"/>
  <c r="J11"/>
  <c r="G11"/>
  <c r="I10" i="6"/>
  <c r="E10"/>
  <c r="S19" i="7"/>
  <c r="P19"/>
  <c r="U11" i="6"/>
  <c r="G19" i="7"/>
  <c r="J13" i="9"/>
  <c r="N27" i="7"/>
  <c r="M18"/>
  <c r="S10" i="6"/>
  <c r="J11" i="9"/>
  <c r="N25" i="7"/>
  <c r="J35"/>
  <c r="P27"/>
  <c r="G27"/>
  <c r="Y11" i="6"/>
  <c r="W11"/>
  <c r="G11"/>
  <c r="E11"/>
  <c r="N13" i="9"/>
  <c r="T27" i="7"/>
  <c r="V27"/>
  <c r="F13" i="9"/>
  <c r="H27" i="7"/>
  <c r="J27"/>
  <c r="N15" i="9"/>
  <c r="T29" i="7"/>
  <c r="F15" i="9"/>
  <c r="H29" i="7"/>
  <c r="N11" i="9"/>
  <c r="T25" i="7"/>
  <c r="V25"/>
  <c r="F11" i="9"/>
  <c r="H25" i="7"/>
  <c r="E17" i="6"/>
  <c r="E16" i="12"/>
  <c r="L16"/>
  <c r="L15"/>
  <c r="S18" i="7"/>
  <c r="S17"/>
  <c r="P17"/>
  <c r="M17"/>
  <c r="H13" i="8"/>
  <c r="K35" i="7"/>
  <c r="U19" i="6"/>
  <c r="G18" i="7"/>
  <c r="L13" i="8"/>
  <c r="Q35" i="7"/>
  <c r="S35"/>
  <c r="L15" i="9"/>
  <c r="Q29" i="7"/>
  <c r="H15" i="9"/>
  <c r="K29" i="7"/>
  <c r="I21" i="6"/>
  <c r="L13" i="9"/>
  <c r="Q27" i="7"/>
  <c r="S27"/>
  <c r="H13" i="9"/>
  <c r="K27" i="7"/>
  <c r="I19" i="6"/>
  <c r="F16" i="12"/>
  <c r="F15"/>
  <c r="M34" i="7"/>
  <c r="P25"/>
  <c r="L11" i="8"/>
  <c r="Q33" i="7"/>
  <c r="S33"/>
  <c r="K21" i="6"/>
  <c r="K19"/>
  <c r="J26" i="7"/>
  <c r="J25"/>
  <c r="I9" i="6"/>
  <c r="V17" i="7"/>
  <c r="G25"/>
  <c r="G34"/>
  <c r="V18"/>
  <c r="J17"/>
  <c r="P10"/>
  <c r="M10"/>
  <c r="J10"/>
  <c r="G10"/>
  <c r="P18"/>
  <c r="U10" i="6"/>
  <c r="U9"/>
  <c r="J18" i="7"/>
  <c r="S10"/>
  <c r="K10" i="6"/>
  <c r="K9"/>
  <c r="J9" i="7"/>
  <c r="G17"/>
  <c r="L12" i="8"/>
  <c r="Q34" i="7"/>
  <c r="S34"/>
  <c r="D11" i="8"/>
  <c r="E33" i="7"/>
  <c r="G33"/>
  <c r="H11" i="8"/>
  <c r="K33" i="7"/>
  <c r="U17" i="6"/>
  <c r="L11" i="9"/>
  <c r="Q25" i="7"/>
  <c r="K17" i="6"/>
  <c r="H11" i="9"/>
  <c r="K25" i="7"/>
  <c r="E21" i="6"/>
  <c r="E19"/>
  <c r="S13"/>
  <c r="S11"/>
  <c r="S9"/>
  <c r="M9"/>
  <c r="O9"/>
  <c r="M10"/>
  <c r="M11"/>
  <c r="M12"/>
  <c r="M13"/>
  <c r="M19"/>
  <c r="M21"/>
  <c r="AA9"/>
  <c r="AA10"/>
  <c r="AC10"/>
  <c r="AA11"/>
  <c r="AA12"/>
  <c r="AA13"/>
  <c r="L15" i="8"/>
  <c r="Q37" i="7"/>
  <c r="H15" i="8"/>
  <c r="K37" i="7"/>
  <c r="D15" i="8"/>
  <c r="E37" i="7"/>
  <c r="S21" i="6"/>
  <c r="D13" i="8"/>
  <c r="E35" i="7"/>
  <c r="S19" i="6"/>
  <c r="N9" i="11"/>
  <c r="N15" i="8"/>
  <c r="T37" i="7"/>
  <c r="J15" i="8"/>
  <c r="N37" i="7"/>
  <c r="Y21" i="6"/>
  <c r="N14" i="8"/>
  <c r="T36" i="7"/>
  <c r="J14" i="8"/>
  <c r="N36" i="7"/>
  <c r="F14" i="8"/>
  <c r="H36" i="7"/>
  <c r="N13" i="8"/>
  <c r="T35" i="7"/>
  <c r="J13" i="8"/>
  <c r="N35" i="7"/>
  <c r="N12" i="8"/>
  <c r="T34" i="7"/>
  <c r="V34"/>
  <c r="J12" i="8"/>
  <c r="N34" i="7"/>
  <c r="F12" i="8"/>
  <c r="H34" i="7"/>
  <c r="J34"/>
  <c r="N11" i="8"/>
  <c r="T33" i="7"/>
  <c r="AA17" i="6"/>
  <c r="J11" i="8"/>
  <c r="N33" i="7"/>
  <c r="N9" i="8"/>
  <c r="L14" i="9"/>
  <c r="Q28" i="7"/>
  <c r="M20" i="6"/>
  <c r="H14" i="9"/>
  <c r="K28" i="7"/>
  <c r="I20" i="6"/>
  <c r="D14" i="9"/>
  <c r="E28" i="7"/>
  <c r="E20" i="6"/>
  <c r="L12" i="9"/>
  <c r="Q26" i="7"/>
  <c r="S26"/>
  <c r="H12" i="9"/>
  <c r="K26" i="7"/>
  <c r="M26"/>
  <c r="D12" i="9"/>
  <c r="E26" i="7"/>
  <c r="E18" i="6"/>
  <c r="E14" i="5"/>
  <c r="V31" i="7"/>
  <c r="V15"/>
  <c r="N9" i="10"/>
  <c r="L14" i="8"/>
  <c r="Q36" i="7"/>
  <c r="H14" i="8"/>
  <c r="K36" i="7"/>
  <c r="N12" i="9"/>
  <c r="T26" i="7"/>
  <c r="V26"/>
  <c r="J12" i="9"/>
  <c r="N26" i="7"/>
  <c r="N9" i="9"/>
  <c r="V23" i="7"/>
  <c r="K18" i="6"/>
  <c r="AA20"/>
  <c r="M17"/>
  <c r="S17"/>
  <c r="AC11"/>
  <c r="O11"/>
  <c r="E13" i="5"/>
  <c r="D14" i="12"/>
  <c r="F14"/>
  <c r="H14"/>
  <c r="Y18" i="6"/>
  <c r="Y17"/>
  <c r="G21"/>
  <c r="AA19"/>
  <c r="V35" i="7"/>
  <c r="Y19" i="6"/>
  <c r="P35" i="7"/>
  <c r="M27"/>
  <c r="M35"/>
  <c r="G35"/>
  <c r="G19" i="6"/>
  <c r="O19"/>
  <c r="S25" i="7"/>
  <c r="P26"/>
  <c r="P33"/>
  <c r="I17" i="6"/>
  <c r="M25" i="7"/>
  <c r="V33"/>
  <c r="P34"/>
  <c r="M33"/>
  <c r="S20" i="6"/>
  <c r="U20"/>
  <c r="W20"/>
  <c r="W21"/>
  <c r="G20"/>
  <c r="U21"/>
  <c r="Y20"/>
  <c r="G26" i="7"/>
  <c r="W19" i="6"/>
  <c r="AC19"/>
  <c r="K20"/>
  <c r="AC9"/>
  <c r="E11" i="5"/>
  <c r="D12" i="12"/>
  <c r="O10" i="6"/>
  <c r="E12" i="5"/>
  <c r="D13" i="12"/>
  <c r="S18" i="6"/>
  <c r="U18"/>
  <c r="I18"/>
  <c r="AA18"/>
  <c r="W18"/>
  <c r="G18"/>
  <c r="W17"/>
  <c r="AC17"/>
  <c r="G17"/>
  <c r="O17"/>
  <c r="AA21"/>
  <c r="M18"/>
  <c r="F13" i="5"/>
  <c r="E14" i="12"/>
  <c r="L14"/>
  <c r="F11" i="5"/>
  <c r="E12" i="12"/>
  <c r="F12"/>
  <c r="H12"/>
  <c r="AC18" i="6"/>
  <c r="O18"/>
  <c r="L12" i="12"/>
  <c r="F12" i="5"/>
  <c r="E13" i="12"/>
  <c r="F13"/>
  <c r="H13"/>
  <c r="L13"/>
  <c r="F18"/>
  <c r="H18"/>
</calcChain>
</file>

<file path=xl/sharedStrings.xml><?xml version="1.0" encoding="utf-8"?>
<sst xmlns="http://schemas.openxmlformats.org/spreadsheetml/2006/main" count="292" uniqueCount="95">
  <si>
    <t>Enter information and data only on the 'Species and TYs', 'PA1', 'PA2', 'MP1', and 'MP2' pages.</t>
  </si>
  <si>
    <t xml:space="preserve">Enter information and data only in the blue cells.  </t>
  </si>
  <si>
    <t>There are no data inputs on the FORM B, FORM C, FORM D, and FORM H pages.</t>
  </si>
  <si>
    <t>the project (no project alternative) in the blue cells on the PA1 page.</t>
  </si>
  <si>
    <t>project (with project alternative) in the blue cells on the PA2 page.</t>
  </si>
  <si>
    <t>without management  (no project alternative) in the blue cells on the MP1 page.</t>
  </si>
  <si>
    <t>with management  (with project alternative) in the blue cells on the MP2 page.</t>
  </si>
  <si>
    <t>years on the FORM B page.</t>
  </si>
  <si>
    <t>comparison on the FORM D page.</t>
  </si>
  <si>
    <t>In-Kind" and "Equal" compensation scenarios; and read the amount of additional area required (if</t>
  </si>
  <si>
    <t>any) on the FORM H page.</t>
  </si>
  <si>
    <t>is protected and data entry and deletion are permitted in the blue areas only.</t>
  </si>
  <si>
    <t>Enter data in BLUE CELLS ONLY</t>
  </si>
  <si>
    <t xml:space="preserve">PROJECT NAME? </t>
  </si>
  <si>
    <t xml:space="preserve">SIZE OF THE </t>
  </si>
  <si>
    <t xml:space="preserve">COMPENSATION AREA? </t>
  </si>
  <si>
    <t xml:space="preserve"> EVALUATION SPECIES</t>
  </si>
  <si>
    <t>TARGET YEARS</t>
  </si>
  <si>
    <t>This  spreadsheet correctly calculates the HEP values of HUs, AAHUs, and compensation area</t>
  </si>
  <si>
    <t>required for a HEP project  with up to five species, six target years, two project alternatives (with and</t>
  </si>
  <si>
    <t>without the project), and two compensation alternatives (with and without management).</t>
  </si>
  <si>
    <t>The terms used in this spreadsheet follow HEP protocol.  PA1 is the project area without the</t>
  </si>
  <si>
    <t>project.  PA2 is the project area with the project.  MP1 is the compensation area without any</t>
  </si>
  <si>
    <t>management, and MP2 is the compensation area with management.</t>
  </si>
  <si>
    <t>If you wish to use this spreadsheet for more than two project or compensation alternatives, you will</t>
  </si>
  <si>
    <t>need to develop the appropriate alternatives combinations, copy the repeating data to several</t>
  </si>
  <si>
    <t>spreadsheets, and make comparisons manually.</t>
  </si>
  <si>
    <t>For complex applications, involving several covertypes, or more than five species, I recommend that</t>
  </si>
  <si>
    <t>you treat each covertype (with it's species) as a separate project, and then manually determine overall</t>
  </si>
  <si>
    <t>project  impacts and compensation gains.  I do not know of a way to easily adapt this program for more</t>
  </si>
  <si>
    <t>than six target years, but six target years should be enough for most HEP applications.</t>
  </si>
  <si>
    <t>DATA INPUT PAGE</t>
  </si>
  <si>
    <t>PA-1  WITHOUT PROJECT</t>
  </si>
  <si>
    <t>PROJECT NAME:</t>
  </si>
  <si>
    <t>TY</t>
  </si>
  <si>
    <t>SPECIES</t>
  </si>
  <si>
    <t>HSI</t>
  </si>
  <si>
    <t>AREA</t>
  </si>
  <si>
    <t>NO DATA ENTRY ON THIS PAGE</t>
  </si>
  <si>
    <t>FORM B</t>
  </si>
  <si>
    <t>PA1  WITHOUT PROJECT</t>
  </si>
  <si>
    <t>HU</t>
  </si>
  <si>
    <t>PA2  WITH PROJECT</t>
  </si>
  <si>
    <t>MP1 W/O  MANAGEMENT</t>
  </si>
  <si>
    <t>MP2 WITH MANAGEMENT</t>
  </si>
  <si>
    <t>FORM C</t>
  </si>
  <si>
    <t>SPECIES - PA1</t>
  </si>
  <si>
    <t>AAHU</t>
  </si>
  <si>
    <t>SPECIES - MP1</t>
  </si>
  <si>
    <t>SPECIES - PA2</t>
  </si>
  <si>
    <t>SPECIES - MP2</t>
  </si>
  <si>
    <t>FORM D</t>
  </si>
  <si>
    <t>NET LOSS</t>
  </si>
  <si>
    <t>NET GAIN</t>
  </si>
  <si>
    <t>FORM H</t>
  </si>
  <si>
    <t>SIZE OF PROPOSED MANAGEMENT AREA:</t>
  </si>
  <si>
    <t>Net</t>
  </si>
  <si>
    <t xml:space="preserve">Net </t>
  </si>
  <si>
    <t>AREA REQUIRED</t>
  </si>
  <si>
    <t xml:space="preserve">ADDITIONAL </t>
  </si>
  <si>
    <t>Project</t>
  </si>
  <si>
    <t>Mgmt.</t>
  </si>
  <si>
    <t xml:space="preserve"> FOR IN-KIND</t>
  </si>
  <si>
    <t xml:space="preserve"> AREA</t>
  </si>
  <si>
    <t>Impacts</t>
  </si>
  <si>
    <t>COMPENSATION</t>
  </si>
  <si>
    <t>REQUIRED</t>
  </si>
  <si>
    <t>AREA REQUIRED FOR EQUAL COMPENSATION:</t>
  </si>
  <si>
    <t xml:space="preserve">version for Excel version 7 use.  For help, or comments, or kudos, contact me at 360-671-1150 </t>
  </si>
  <si>
    <t>or rbstiehl@dukeengineering.com.   Thanks,    Dick Stiehl</t>
  </si>
  <si>
    <t>ECONOMIC LIFE OF THE PROJECT</t>
  </si>
  <si>
    <t>PA-2  WITH PROJECT</t>
  </si>
  <si>
    <t>PROJECT</t>
  </si>
  <si>
    <t>MANAGEMENT</t>
  </si>
  <si>
    <r>
      <t>SAVE</t>
    </r>
    <r>
      <rPr>
        <sz val="12"/>
        <rFont val="Lucida Sans Unicode"/>
        <family val="2"/>
      </rPr>
      <t xml:space="preserve"> your data by following standard exel rules (use "SAVE AS") .  Use a logical name as your save name.</t>
    </r>
  </si>
  <si>
    <r>
      <t>READ</t>
    </r>
    <r>
      <rPr>
        <sz val="12"/>
        <rFont val="Lucida Sans Unicode"/>
        <family val="2"/>
      </rPr>
      <t xml:space="preserve"> a compilation of areas, HSIs, and HUs for each species for the four alternatives for all target</t>
    </r>
  </si>
  <si>
    <r>
      <t>READ</t>
    </r>
    <r>
      <rPr>
        <sz val="12"/>
        <rFont val="Lucida Sans Unicode"/>
        <family val="2"/>
      </rPr>
      <t xml:space="preserve"> the AAHUs for each species for all four alternatives (PA1, PA2, MP1, &amp; MP2) on the FORM C page.</t>
    </r>
  </si>
  <si>
    <r>
      <t>READ</t>
    </r>
    <r>
      <rPr>
        <sz val="12"/>
        <rFont val="Lucida Sans Unicode"/>
        <family val="2"/>
      </rPr>
      <t xml:space="preserve"> the net change AAHUs for each species for the PA1/PA2 comparison, and the MP1/MP2</t>
    </r>
  </si>
  <si>
    <r>
      <t>READ</t>
    </r>
    <r>
      <rPr>
        <sz val="12"/>
        <rFont val="Lucida Sans Unicode"/>
        <family val="2"/>
      </rPr>
      <t xml:space="preserve"> the area required for complete compensation of project impacts based on your data for both</t>
    </r>
  </si>
  <si>
    <r>
      <t>CLEAR</t>
    </r>
    <r>
      <rPr>
        <sz val="12"/>
        <rFont val="Lucida Sans Unicode"/>
        <family val="2"/>
      </rPr>
      <t xml:space="preserve"> entries by blocking the blue area, and then pressing the "delete" key.  This spreadsheet</t>
    </r>
  </si>
  <si>
    <r>
      <t>ENTER</t>
    </r>
    <r>
      <rPr>
        <sz val="12"/>
        <rFont val="Lucida Sans Unicode"/>
        <family val="2"/>
      </rPr>
      <t xml:space="preserve"> general background information on the "Species and TY's" page.</t>
    </r>
  </si>
  <si>
    <r>
      <t>ENTER</t>
    </r>
    <r>
      <rPr>
        <sz val="12"/>
        <rFont val="Lucida Sans Unicode"/>
        <family val="2"/>
      </rPr>
      <t xml:space="preserve"> the area measurements and HSIs for all species and target years for the project area without</t>
    </r>
  </si>
  <si>
    <r>
      <t>ENTER</t>
    </r>
    <r>
      <rPr>
        <sz val="12"/>
        <rFont val="Lucida Sans Unicode"/>
        <family val="2"/>
      </rPr>
      <t xml:space="preserve"> the area measurements and HSIs for all species and target years for the project area with a</t>
    </r>
  </si>
  <si>
    <r>
      <t>ENTER</t>
    </r>
    <r>
      <rPr>
        <sz val="12"/>
        <rFont val="Lucida Sans Unicode"/>
        <family val="2"/>
      </rPr>
      <t xml:space="preserve"> the area measurements and HSIs for all species and target years for the compensation area</t>
    </r>
  </si>
  <si>
    <t>The original version of this spreadsheet was developed in Quattro Pro by Richard Stiehl, at Duke Engineering and</t>
  </si>
  <si>
    <t xml:space="preserve">Services, Bellingham, WA.  Chuck Jones, Colville Confederated Tribes Fish &amp; Wildlife Dept. transliterated this </t>
  </si>
  <si>
    <r>
      <t>Enter</t>
    </r>
    <r>
      <rPr>
        <sz val="12"/>
        <rFont val="Lucida Sans Unicode"/>
        <family val="2"/>
      </rPr>
      <t xml:space="preserve"> up to five evaluation species.</t>
    </r>
  </si>
  <si>
    <r>
      <t>Enter</t>
    </r>
    <r>
      <rPr>
        <sz val="12"/>
        <rFont val="Lucida Sans Unicode"/>
        <family val="2"/>
      </rPr>
      <t xml:space="preserve"> the Project Name, the size of the compensation area, and up to four target years.</t>
    </r>
  </si>
  <si>
    <t>The highest target year will automatically become the economic life of the of the project.</t>
  </si>
  <si>
    <t>MP-1  NO MANAGEMENT</t>
  </si>
  <si>
    <t>MP-2  WITH MANAGEMENT</t>
  </si>
  <si>
    <t>Yellow Warbler</t>
  </si>
  <si>
    <t>Black-capped Chickadee</t>
  </si>
  <si>
    <t>Lesser Scaup</t>
  </si>
  <si>
    <t>Big Bird Dam/Oscar Comp. Site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</si>
</sst>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Lucida Sans Unicode"/>
      <family val="2"/>
    </font>
    <font>
      <b/>
      <sz val="18"/>
      <color indexed="10"/>
      <name val="Lucida Sans Unicode"/>
      <family val="2"/>
    </font>
    <font>
      <b/>
      <sz val="18"/>
      <name val="Lucida Sans Unicode"/>
      <family val="2"/>
    </font>
    <font>
      <b/>
      <sz val="12"/>
      <name val="Lucida Sans Unicode"/>
      <family val="2"/>
    </font>
    <font>
      <b/>
      <sz val="12"/>
      <color indexed="10"/>
      <name val="Lucida Sans Unicode"/>
      <family val="2"/>
    </font>
    <font>
      <sz val="10"/>
      <name val="Lucida Sans Unicode"/>
      <family val="2"/>
    </font>
    <font>
      <b/>
      <sz val="16"/>
      <color indexed="10"/>
      <name val="Lucida Sans Unicode"/>
      <family val="2"/>
    </font>
    <font>
      <b/>
      <sz val="10"/>
      <name val="Lucida Sans Unicode"/>
      <family val="2"/>
    </font>
    <font>
      <b/>
      <sz val="16"/>
      <name val="Lucida Sans Unicode"/>
      <family val="2"/>
    </font>
    <font>
      <sz val="10"/>
      <color indexed="10"/>
      <name val="Lucida Sans Unicode"/>
      <family val="2"/>
    </font>
    <font>
      <b/>
      <sz val="20"/>
      <color indexed="10"/>
      <name val="Lucida Sans Unicode"/>
      <family val="2"/>
    </font>
    <font>
      <sz val="12"/>
      <color indexed="10"/>
      <name val="Lucida Sans Unicode"/>
      <family val="2"/>
    </font>
    <font>
      <sz val="12"/>
      <color indexed="60"/>
      <name val="Lucida Sans Unicode"/>
      <family val="2"/>
    </font>
    <font>
      <sz val="10"/>
      <color indexed="60"/>
      <name val="Lucida Sans Unicode"/>
      <family val="2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0"/>
      </left>
      <right/>
      <top style="double">
        <color indexed="60"/>
      </top>
      <bottom/>
      <diagonal/>
    </border>
    <border>
      <left/>
      <right/>
      <top style="double">
        <color indexed="60"/>
      </top>
      <bottom/>
      <diagonal/>
    </border>
    <border>
      <left/>
      <right style="double">
        <color indexed="60"/>
      </right>
      <top style="double">
        <color indexed="60"/>
      </top>
      <bottom/>
      <diagonal/>
    </border>
    <border>
      <left style="double">
        <color indexed="60"/>
      </left>
      <right/>
      <top/>
      <bottom/>
      <diagonal/>
    </border>
    <border>
      <left/>
      <right style="double">
        <color indexed="60"/>
      </right>
      <top/>
      <bottom/>
      <diagonal/>
    </border>
    <border>
      <left style="double">
        <color indexed="60"/>
      </left>
      <right/>
      <top/>
      <bottom style="double">
        <color indexed="60"/>
      </bottom>
      <diagonal/>
    </border>
    <border>
      <left/>
      <right/>
      <top/>
      <bottom style="double">
        <color indexed="60"/>
      </bottom>
      <diagonal/>
    </border>
    <border>
      <left/>
      <right style="double">
        <color indexed="60"/>
      </right>
      <top/>
      <bottom style="double">
        <color indexed="6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1" fontId="0" fillId="0" borderId="0" xfId="0" applyNumberFormat="1"/>
    <xf numFmtId="0" fontId="3" fillId="0" borderId="0" xfId="0" applyFont="1"/>
    <xf numFmtId="0" fontId="6" fillId="0" borderId="0" xfId="0" applyFont="1"/>
    <xf numFmtId="0" fontId="8" fillId="0" borderId="0" xfId="0" applyFont="1"/>
    <xf numFmtId="0" fontId="10" fillId="0" borderId="0" xfId="0" applyFont="1"/>
    <xf numFmtId="1" fontId="8" fillId="0" borderId="0" xfId="0" applyNumberFormat="1" applyFont="1"/>
    <xf numFmtId="0" fontId="3" fillId="2" borderId="1" xfId="0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3" fillId="0" borderId="0" xfId="0" applyFont="1" applyBorder="1"/>
    <xf numFmtId="0" fontId="1" fillId="0" borderId="0" xfId="0" applyFont="1" applyProtection="1"/>
    <xf numFmtId="0" fontId="14" fillId="0" borderId="0" xfId="0" applyFont="1"/>
    <xf numFmtId="0" fontId="15" fillId="0" borderId="0" xfId="0" applyFont="1"/>
    <xf numFmtId="0" fontId="15" fillId="3" borderId="4" xfId="0" applyFont="1" applyFill="1" applyBorder="1"/>
    <xf numFmtId="0" fontId="16" fillId="3" borderId="5" xfId="0" applyFont="1" applyFill="1" applyBorder="1"/>
    <xf numFmtId="0" fontId="8" fillId="3" borderId="6" xfId="0" applyFont="1" applyFill="1" applyBorder="1"/>
    <xf numFmtId="0" fontId="15" fillId="3" borderId="7" xfId="0" applyFont="1" applyFill="1" applyBorder="1"/>
    <xf numFmtId="0" fontId="16" fillId="3" borderId="0" xfId="0" applyFont="1" applyFill="1" applyBorder="1"/>
    <xf numFmtId="0" fontId="8" fillId="3" borderId="8" xfId="0" applyFont="1" applyFill="1" applyBorder="1"/>
    <xf numFmtId="0" fontId="15" fillId="3" borderId="9" xfId="0" applyFont="1" applyFill="1" applyBorder="1"/>
    <xf numFmtId="0" fontId="16" fillId="3" borderId="10" xfId="0" applyFont="1" applyFill="1" applyBorder="1"/>
    <xf numFmtId="0" fontId="8" fillId="3" borderId="11" xfId="0" applyFont="1" applyFill="1" applyBorder="1"/>
    <xf numFmtId="0" fontId="3" fillId="4" borderId="0" xfId="0" applyFont="1" applyFill="1" applyBorder="1" applyAlignment="1">
      <alignment horizontal="left"/>
    </xf>
    <xf numFmtId="0" fontId="3" fillId="4" borderId="0" xfId="0" applyFont="1" applyFill="1" applyBorder="1" applyAlignment="1">
      <alignment horizontal="center"/>
    </xf>
    <xf numFmtId="0" fontId="8" fillId="4" borderId="0" xfId="0" applyFont="1" applyFill="1" applyBorder="1"/>
    <xf numFmtId="0" fontId="8" fillId="4" borderId="12" xfId="0" applyFont="1" applyFill="1" applyBorder="1"/>
    <xf numFmtId="0" fontId="8" fillId="4" borderId="13" xfId="0" applyFont="1" applyFill="1" applyBorder="1" applyAlignment="1">
      <alignment horizontal="left"/>
    </xf>
    <xf numFmtId="0" fontId="8" fillId="4" borderId="13" xfId="0" applyFont="1" applyFill="1" applyBorder="1"/>
    <xf numFmtId="0" fontId="8" fillId="4" borderId="14" xfId="0" applyFont="1" applyFill="1" applyBorder="1"/>
    <xf numFmtId="0" fontId="8" fillId="4" borderId="15" xfId="0" applyFont="1" applyFill="1" applyBorder="1"/>
    <xf numFmtId="0" fontId="8" fillId="4" borderId="16" xfId="0" applyFont="1" applyFill="1" applyBorder="1"/>
    <xf numFmtId="0" fontId="8" fillId="4" borderId="17" xfId="0" applyFont="1" applyFill="1" applyBorder="1"/>
    <xf numFmtId="0" fontId="3" fillId="4" borderId="18" xfId="0" applyFont="1" applyFill="1" applyBorder="1" applyAlignment="1">
      <alignment horizontal="left"/>
    </xf>
    <xf numFmtId="0" fontId="3" fillId="4" borderId="18" xfId="0" applyFont="1" applyFill="1" applyBorder="1" applyAlignment="1">
      <alignment horizontal="center"/>
    </xf>
    <xf numFmtId="0" fontId="8" fillId="4" borderId="18" xfId="0" applyFont="1" applyFill="1" applyBorder="1"/>
    <xf numFmtId="0" fontId="8" fillId="4" borderId="19" xfId="0" applyFont="1" applyFill="1" applyBorder="1"/>
    <xf numFmtId="0" fontId="3" fillId="0" borderId="0" xfId="0" applyFont="1" applyBorder="1" applyProtection="1">
      <protection locked="0"/>
    </xf>
    <xf numFmtId="1" fontId="3" fillId="0" borderId="0" xfId="0" applyNumberFormat="1" applyFont="1" applyProtection="1">
      <protection locked="0"/>
    </xf>
    <xf numFmtId="1" fontId="7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15" fontId="6" fillId="0" borderId="0" xfId="0" applyNumberFormat="1" applyFont="1" applyProtection="1">
      <protection hidden="1"/>
    </xf>
    <xf numFmtId="0" fontId="6" fillId="0" borderId="0" xfId="0" applyFont="1" applyBorder="1" applyProtection="1">
      <protection hidden="1"/>
    </xf>
    <xf numFmtId="0" fontId="6" fillId="0" borderId="2" xfId="0" applyFont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3" fillId="0" borderId="0" xfId="0" applyFont="1" applyBorder="1" applyProtection="1">
      <protection hidden="1"/>
    </xf>
    <xf numFmtId="0" fontId="3" fillId="0" borderId="1" xfId="0" applyFont="1" applyBorder="1" applyProtection="1">
      <protection hidden="1"/>
    </xf>
    <xf numFmtId="2" fontId="3" fillId="0" borderId="1" xfId="0" applyNumberFormat="1" applyFont="1" applyBorder="1" applyAlignment="1" applyProtection="1">
      <alignment horizontal="center"/>
      <protection hidden="1"/>
    </xf>
    <xf numFmtId="1" fontId="7" fillId="0" borderId="1" xfId="0" applyNumberFormat="1" applyFont="1" applyBorder="1" applyAlignment="1" applyProtection="1">
      <alignment horizontal="center"/>
      <protection hidden="1"/>
    </xf>
    <xf numFmtId="2" fontId="7" fillId="0" borderId="20" xfId="0" applyNumberFormat="1" applyFont="1" applyBorder="1" applyAlignment="1" applyProtection="1">
      <alignment horizontal="center"/>
      <protection hidden="1"/>
    </xf>
    <xf numFmtId="1" fontId="3" fillId="0" borderId="0" xfId="0" applyNumberFormat="1" applyFont="1" applyProtection="1">
      <protection hidden="1"/>
    </xf>
    <xf numFmtId="2" fontId="3" fillId="0" borderId="0" xfId="0" applyNumberFormat="1" applyFont="1" applyBorder="1" applyProtection="1">
      <protection hidden="1"/>
    </xf>
    <xf numFmtId="1" fontId="7" fillId="0" borderId="2" xfId="0" applyNumberFormat="1" applyFon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1" fontId="7" fillId="0" borderId="0" xfId="0" applyNumberFormat="1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8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6" fillId="0" borderId="4" xfId="0" applyFont="1" applyBorder="1" applyAlignment="1" applyProtection="1">
      <alignment horizontal="center"/>
      <protection hidden="1"/>
    </xf>
    <xf numFmtId="0" fontId="6" fillId="0" borderId="21" xfId="0" applyFont="1" applyBorder="1" applyAlignment="1" applyProtection="1">
      <alignment horizontal="center"/>
      <protection hidden="1"/>
    </xf>
    <xf numFmtId="0" fontId="6" fillId="0" borderId="9" xfId="0" applyFont="1" applyBorder="1" applyAlignment="1" applyProtection="1">
      <alignment horizontal="center"/>
      <protection hidden="1"/>
    </xf>
    <xf numFmtId="0" fontId="6" fillId="0" borderId="22" xfId="0" applyFont="1" applyBorder="1" applyAlignment="1" applyProtection="1">
      <alignment horizontal="center"/>
      <protection hidden="1"/>
    </xf>
    <xf numFmtId="0" fontId="3" fillId="0" borderId="23" xfId="0" applyFont="1" applyBorder="1" applyProtection="1">
      <protection hidden="1"/>
    </xf>
    <xf numFmtId="2" fontId="3" fillId="0" borderId="1" xfId="0" applyNumberFormat="1" applyFont="1" applyBorder="1" applyProtection="1">
      <protection hidden="1"/>
    </xf>
    <xf numFmtId="0" fontId="4" fillId="0" borderId="0" xfId="0" applyFont="1" applyProtection="1">
      <protection hidden="1"/>
    </xf>
    <xf numFmtId="0" fontId="6" fillId="0" borderId="1" xfId="0" applyFont="1" applyBorder="1" applyProtection="1">
      <protection hidden="1"/>
    </xf>
    <xf numFmtId="164" fontId="3" fillId="0" borderId="1" xfId="0" applyNumberFormat="1" applyFont="1" applyBorder="1" applyProtection="1">
      <protection hidden="1"/>
    </xf>
    <xf numFmtId="2" fontId="6" fillId="0" borderId="22" xfId="0" applyNumberFormat="1" applyFont="1" applyBorder="1" applyProtection="1">
      <protection hidden="1"/>
    </xf>
    <xf numFmtId="2" fontId="6" fillId="0" borderId="1" xfId="0" applyNumberFormat="1" applyFont="1" applyBorder="1" applyProtection="1">
      <protection hidden="1"/>
    </xf>
    <xf numFmtId="0" fontId="11" fillId="0" borderId="0" xfId="0" applyFont="1" applyBorder="1" applyProtection="1">
      <protection hidden="1"/>
    </xf>
    <xf numFmtId="15" fontId="6" fillId="0" borderId="0" xfId="0" applyNumberFormat="1" applyFont="1" applyAlignment="1" applyProtection="1">
      <alignment horizontal="left"/>
      <protection hidden="1"/>
    </xf>
    <xf numFmtId="164" fontId="8" fillId="0" borderId="0" xfId="0" applyNumberFormat="1" applyFont="1" applyBorder="1" applyProtection="1">
      <protection hidden="1"/>
    </xf>
    <xf numFmtId="0" fontId="8" fillId="5" borderId="0" xfId="0" applyFont="1" applyFill="1" applyProtection="1">
      <protection hidden="1"/>
    </xf>
    <xf numFmtId="0" fontId="8" fillId="0" borderId="23" xfId="0" applyFont="1" applyBorder="1" applyAlignment="1" applyProtection="1">
      <alignment horizontal="right"/>
      <protection hidden="1"/>
    </xf>
    <xf numFmtId="0" fontId="12" fillId="0" borderId="24" xfId="0" applyFont="1" applyBorder="1" applyAlignment="1" applyProtection="1">
      <alignment horizontal="left"/>
      <protection hidden="1"/>
    </xf>
    <xf numFmtId="0" fontId="8" fillId="0" borderId="25" xfId="0" applyFont="1" applyBorder="1" applyProtection="1">
      <protection hidden="1"/>
    </xf>
    <xf numFmtId="0" fontId="8" fillId="0" borderId="26" xfId="0" applyFont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center"/>
      <protection hidden="1"/>
    </xf>
    <xf numFmtId="0" fontId="12" fillId="0" borderId="25" xfId="0" applyFont="1" applyBorder="1" applyAlignment="1" applyProtection="1">
      <alignment horizontal="center"/>
      <protection hidden="1"/>
    </xf>
    <xf numFmtId="0" fontId="12" fillId="0" borderId="1" xfId="0" applyFont="1" applyBorder="1" applyAlignment="1" applyProtection="1">
      <alignment horizontal="center"/>
      <protection hidden="1"/>
    </xf>
    <xf numFmtId="164" fontId="8" fillId="0" borderId="26" xfId="0" applyNumberFormat="1" applyFont="1" applyBorder="1" applyAlignment="1" applyProtection="1">
      <alignment horizontal="center"/>
      <protection hidden="1"/>
    </xf>
    <xf numFmtId="164" fontId="8" fillId="0" borderId="1" xfId="0" applyNumberFormat="1" applyFont="1" applyBorder="1" applyAlignment="1" applyProtection="1">
      <alignment horizontal="center"/>
      <protection hidden="1"/>
    </xf>
    <xf numFmtId="164" fontId="12" fillId="0" borderId="25" xfId="0" applyNumberFormat="1" applyFont="1" applyBorder="1" applyAlignment="1" applyProtection="1">
      <alignment horizontal="center"/>
      <protection hidden="1"/>
    </xf>
    <xf numFmtId="164" fontId="12" fillId="0" borderId="1" xfId="0" applyNumberFormat="1" applyFont="1" applyBorder="1" applyAlignment="1" applyProtection="1">
      <alignment horizontal="center"/>
      <protection hidden="1"/>
    </xf>
    <xf numFmtId="164" fontId="8" fillId="5" borderId="0" xfId="0" applyNumberFormat="1" applyFont="1" applyFill="1" applyProtection="1">
      <protection hidden="1"/>
    </xf>
    <xf numFmtId="0" fontId="8" fillId="0" borderId="23" xfId="0" applyFont="1" applyBorder="1" applyProtection="1">
      <protection hidden="1"/>
    </xf>
    <xf numFmtId="164" fontId="12" fillId="0" borderId="23" xfId="0" applyNumberFormat="1" applyFont="1" applyBorder="1" applyAlignment="1" applyProtection="1">
      <alignment horizontal="center"/>
      <protection hidden="1"/>
    </xf>
    <xf numFmtId="164" fontId="8" fillId="0" borderId="24" xfId="0" applyNumberFormat="1" applyFont="1" applyBorder="1" applyAlignment="1" applyProtection="1">
      <alignment horizontal="center"/>
      <protection hidden="1"/>
    </xf>
    <xf numFmtId="164" fontId="8" fillId="5" borderId="0" xfId="0" applyNumberFormat="1" applyFont="1" applyFill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11" fillId="0" borderId="0" xfId="0" applyFont="1" applyProtection="1">
      <protection hidden="1"/>
    </xf>
    <xf numFmtId="15" fontId="3" fillId="0" borderId="0" xfId="0" applyNumberFormat="1" applyFont="1" applyProtection="1">
      <protection hidden="1"/>
    </xf>
    <xf numFmtId="0" fontId="2" fillId="0" borderId="0" xfId="0" applyFont="1" applyProtection="1">
      <protection hidden="1"/>
    </xf>
    <xf numFmtId="0" fontId="6" fillId="0" borderId="27" xfId="0" applyFont="1" applyBorder="1" applyAlignment="1" applyProtection="1">
      <alignment horizontal="right"/>
      <protection hidden="1"/>
    </xf>
    <xf numFmtId="0" fontId="7" fillId="0" borderId="28" xfId="0" applyFont="1" applyBorder="1" applyAlignment="1" applyProtection="1">
      <alignment horizontal="left"/>
      <protection hidden="1"/>
    </xf>
    <xf numFmtId="0" fontId="6" fillId="0" borderId="23" xfId="0" applyFont="1" applyBorder="1" applyProtection="1">
      <protection hidden="1"/>
    </xf>
    <xf numFmtId="0" fontId="6" fillId="0" borderId="29" xfId="0" applyFont="1" applyBorder="1" applyAlignment="1" applyProtection="1">
      <alignment horizontal="center"/>
      <protection hidden="1"/>
    </xf>
    <xf numFmtId="0" fontId="6" fillId="0" borderId="30" xfId="0" applyFont="1" applyBorder="1" applyAlignment="1" applyProtection="1">
      <alignment horizontal="center"/>
      <protection hidden="1"/>
    </xf>
    <xf numFmtId="0" fontId="6" fillId="0" borderId="31" xfId="0" applyFont="1" applyBorder="1" applyAlignment="1" applyProtection="1">
      <alignment horizontal="center"/>
      <protection hidden="1"/>
    </xf>
    <xf numFmtId="0" fontId="3" fillId="0" borderId="3" xfId="0" applyFont="1" applyFill="1" applyBorder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horizontal="center"/>
      <protection hidden="1"/>
    </xf>
    <xf numFmtId="0" fontId="3" fillId="0" borderId="32" xfId="0" applyFont="1" applyFill="1" applyBorder="1" applyAlignment="1" applyProtection="1">
      <alignment horizontal="center"/>
      <protection hidden="1"/>
    </xf>
    <xf numFmtId="0" fontId="3" fillId="0" borderId="33" xfId="0" applyFont="1" applyFill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right"/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right"/>
      <protection hidden="1"/>
    </xf>
    <xf numFmtId="0" fontId="3" fillId="0" borderId="34" xfId="0" applyFont="1" applyBorder="1" applyAlignment="1" applyProtection="1">
      <alignment horizont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3" fillId="2" borderId="33" xfId="0" applyFont="1" applyFill="1" applyBorder="1" applyAlignment="1" applyProtection="1">
      <alignment horizontal="center"/>
      <protection locked="0"/>
    </xf>
    <xf numFmtId="0" fontId="3" fillId="0" borderId="35" xfId="0" applyFont="1" applyFill="1" applyBorder="1" applyAlignment="1" applyProtection="1">
      <alignment horizontal="center"/>
      <protection hidden="1"/>
    </xf>
    <xf numFmtId="0" fontId="3" fillId="0" borderId="36" xfId="0" applyFont="1" applyFill="1" applyBorder="1" applyAlignment="1" applyProtection="1">
      <alignment horizontal="center"/>
      <protection hidden="1"/>
    </xf>
    <xf numFmtId="0" fontId="3" fillId="0" borderId="3" xfId="0" applyFont="1" applyFill="1" applyBorder="1" applyAlignment="1" applyProtection="1">
      <alignment horizontal="center"/>
      <protection locked="0" hidden="1"/>
    </xf>
    <xf numFmtId="0" fontId="6" fillId="2" borderId="27" xfId="0" applyFont="1" applyFill="1" applyBorder="1" applyAlignment="1" applyProtection="1">
      <alignment horizontal="left"/>
      <protection locked="0"/>
    </xf>
    <xf numFmtId="0" fontId="0" fillId="0" borderId="37" xfId="0" applyBorder="1" applyAlignment="1" applyProtection="1">
      <alignment horizontal="left"/>
      <protection locked="0"/>
    </xf>
    <xf numFmtId="0" fontId="0" fillId="0" borderId="28" xfId="0" applyBorder="1" applyAlignment="1" applyProtection="1">
      <alignment horizontal="left"/>
      <protection locked="0"/>
    </xf>
    <xf numFmtId="0" fontId="3" fillId="2" borderId="27" xfId="0" applyFont="1" applyFill="1" applyBorder="1" applyAlignment="1" applyProtection="1">
      <alignment horizontal="left"/>
      <protection locked="0"/>
    </xf>
    <xf numFmtId="0" fontId="11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15" fontId="6" fillId="0" borderId="0" xfId="0" applyNumberFormat="1" applyFont="1" applyAlignment="1" applyProtection="1">
      <protection hidden="1"/>
    </xf>
    <xf numFmtId="0" fontId="0" fillId="0" borderId="0" xfId="0" applyAlignment="1" applyProtection="1">
      <protection hidden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V26"/>
  <sheetViews>
    <sheetView showGridLines="0" showRowColHeaders="0" showOutlineSymbols="0" defaultGridColor="0" colorId="50" zoomScale="75" workbookViewId="0"/>
  </sheetViews>
  <sheetFormatPr defaultColWidth="8.1640625" defaultRowHeight="12.75"/>
  <cols>
    <col min="1" max="1" width="1.33203125" style="6" customWidth="1"/>
    <col min="2" max="2" width="7.1640625" style="6" customWidth="1"/>
    <col min="3" max="3" width="2.83203125" style="6" customWidth="1"/>
    <col min="4" max="21" width="8.1640625" style="6" customWidth="1"/>
    <col min="22" max="22" width="5.5" style="6" customWidth="1"/>
    <col min="23" max="16384" width="8.1640625" style="6"/>
  </cols>
  <sheetData>
    <row r="1" spans="3:22" ht="6" customHeight="1"/>
    <row r="2" spans="3:22" ht="34.5" customHeight="1" thickBot="1"/>
    <row r="3" spans="3:22" ht="12" customHeight="1" thickTop="1">
      <c r="C3" s="31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3"/>
      <c r="Q3" s="33"/>
      <c r="R3" s="33"/>
      <c r="S3" s="33"/>
      <c r="T3" s="33"/>
      <c r="U3" s="33"/>
      <c r="V3" s="34"/>
    </row>
    <row r="4" spans="3:22" ht="16.5">
      <c r="C4" s="35"/>
      <c r="D4" s="28" t="s">
        <v>18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9"/>
      <c r="Q4" s="29"/>
      <c r="R4" s="30"/>
      <c r="S4" s="30"/>
      <c r="T4" s="30"/>
      <c r="U4" s="30"/>
      <c r="V4" s="36"/>
    </row>
    <row r="5" spans="3:22" ht="16.5">
      <c r="C5" s="35"/>
      <c r="D5" s="28" t="s">
        <v>19</v>
      </c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9"/>
      <c r="Q5" s="29"/>
      <c r="R5" s="30"/>
      <c r="S5" s="30"/>
      <c r="T5" s="30"/>
      <c r="U5" s="30"/>
      <c r="V5" s="36"/>
    </row>
    <row r="6" spans="3:22" ht="16.5">
      <c r="C6" s="35"/>
      <c r="D6" s="28" t="s">
        <v>20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9"/>
      <c r="Q6" s="29"/>
      <c r="R6" s="30"/>
      <c r="S6" s="30"/>
      <c r="T6" s="30"/>
      <c r="U6" s="30"/>
      <c r="V6" s="36"/>
    </row>
    <row r="7" spans="3:22" ht="16.5">
      <c r="C7" s="35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9"/>
      <c r="Q7" s="29"/>
      <c r="R7" s="30"/>
      <c r="S7" s="30"/>
      <c r="T7" s="30"/>
      <c r="U7" s="30"/>
      <c r="V7" s="36"/>
    </row>
    <row r="8" spans="3:22" ht="16.5">
      <c r="C8" s="35"/>
      <c r="D8" s="28" t="s">
        <v>21</v>
      </c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9"/>
      <c r="Q8" s="29"/>
      <c r="R8" s="30"/>
      <c r="S8" s="30"/>
      <c r="T8" s="30"/>
      <c r="U8" s="30"/>
      <c r="V8" s="36"/>
    </row>
    <row r="9" spans="3:22" ht="16.5">
      <c r="C9" s="35"/>
      <c r="D9" s="28" t="s">
        <v>22</v>
      </c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9"/>
      <c r="Q9" s="29"/>
      <c r="R9" s="30"/>
      <c r="S9" s="30"/>
      <c r="T9" s="30"/>
      <c r="U9" s="30"/>
      <c r="V9" s="36"/>
    </row>
    <row r="10" spans="3:22" ht="16.5">
      <c r="C10" s="35"/>
      <c r="D10" s="28" t="s">
        <v>23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9"/>
      <c r="Q10" s="29"/>
      <c r="R10" s="30"/>
      <c r="S10" s="30"/>
      <c r="T10" s="30"/>
      <c r="U10" s="30"/>
      <c r="V10" s="36"/>
    </row>
    <row r="11" spans="3:22" ht="16.5">
      <c r="C11" s="35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9"/>
      <c r="Q11" s="29"/>
      <c r="R11" s="30"/>
      <c r="S11" s="30"/>
      <c r="T11" s="30"/>
      <c r="U11" s="30"/>
      <c r="V11" s="36"/>
    </row>
    <row r="12" spans="3:22" ht="16.5">
      <c r="C12" s="35"/>
      <c r="D12" s="28" t="s">
        <v>24</v>
      </c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9"/>
      <c r="Q12" s="29"/>
      <c r="R12" s="30"/>
      <c r="S12" s="30"/>
      <c r="T12" s="30"/>
      <c r="U12" s="30"/>
      <c r="V12" s="36"/>
    </row>
    <row r="13" spans="3:22" ht="16.5">
      <c r="C13" s="35"/>
      <c r="D13" s="28" t="s">
        <v>25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9"/>
      <c r="Q13" s="29"/>
      <c r="R13" s="30"/>
      <c r="S13" s="30"/>
      <c r="T13" s="30"/>
      <c r="U13" s="30"/>
      <c r="V13" s="36"/>
    </row>
    <row r="14" spans="3:22" ht="16.5">
      <c r="C14" s="35"/>
      <c r="D14" s="28" t="s">
        <v>26</v>
      </c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9"/>
      <c r="Q14" s="29"/>
      <c r="R14" s="30"/>
      <c r="S14" s="30"/>
      <c r="T14" s="30"/>
      <c r="U14" s="30"/>
      <c r="V14" s="36"/>
    </row>
    <row r="15" spans="3:22" ht="16.5">
      <c r="C15" s="35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9"/>
      <c r="Q15" s="29"/>
      <c r="R15" s="30"/>
      <c r="S15" s="30"/>
      <c r="T15" s="30"/>
      <c r="U15" s="30"/>
      <c r="V15" s="36"/>
    </row>
    <row r="16" spans="3:22" ht="16.5">
      <c r="C16" s="35"/>
      <c r="D16" s="28" t="s">
        <v>27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9"/>
      <c r="Q16" s="29"/>
      <c r="R16" s="30"/>
      <c r="S16" s="30"/>
      <c r="T16" s="30"/>
      <c r="U16" s="30"/>
      <c r="V16" s="36"/>
    </row>
    <row r="17" spans="3:22" ht="16.5">
      <c r="C17" s="35"/>
      <c r="D17" s="28" t="s">
        <v>28</v>
      </c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9"/>
      <c r="Q17" s="29"/>
      <c r="R17" s="30"/>
      <c r="S17" s="30"/>
      <c r="T17" s="30"/>
      <c r="U17" s="30"/>
      <c r="V17" s="36"/>
    </row>
    <row r="18" spans="3:22" ht="16.5">
      <c r="C18" s="35"/>
      <c r="D18" s="28" t="s">
        <v>29</v>
      </c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9"/>
      <c r="Q18" s="29"/>
      <c r="R18" s="30"/>
      <c r="S18" s="30"/>
      <c r="T18" s="30"/>
      <c r="U18" s="30"/>
      <c r="V18" s="36"/>
    </row>
    <row r="19" spans="3:22" ht="16.5">
      <c r="C19" s="35"/>
      <c r="D19" s="28" t="s">
        <v>30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9"/>
      <c r="Q19" s="29"/>
      <c r="R19" s="30"/>
      <c r="S19" s="30"/>
      <c r="T19" s="30"/>
      <c r="U19" s="30"/>
      <c r="V19" s="36"/>
    </row>
    <row r="20" spans="3:22" ht="16.5">
      <c r="C20" s="35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9"/>
      <c r="Q20" s="29"/>
      <c r="R20" s="30"/>
      <c r="S20" s="30"/>
      <c r="T20" s="30"/>
      <c r="U20" s="30"/>
      <c r="V20" s="36"/>
    </row>
    <row r="21" spans="3:22" ht="16.5">
      <c r="C21" s="35"/>
      <c r="D21" s="28" t="s">
        <v>84</v>
      </c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9"/>
      <c r="Q21" s="29"/>
      <c r="R21" s="30"/>
      <c r="S21" s="30"/>
      <c r="T21" s="30"/>
      <c r="U21" s="30"/>
      <c r="V21" s="36"/>
    </row>
    <row r="22" spans="3:22" ht="16.5">
      <c r="C22" s="35"/>
      <c r="D22" s="28" t="s">
        <v>85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9"/>
      <c r="Q22" s="29"/>
      <c r="R22" s="30"/>
      <c r="S22" s="30"/>
      <c r="T22" s="30"/>
      <c r="U22" s="30"/>
      <c r="V22" s="36"/>
    </row>
    <row r="23" spans="3:22" ht="16.5">
      <c r="C23" s="35"/>
      <c r="D23" s="28" t="s">
        <v>68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9"/>
      <c r="Q23" s="29"/>
      <c r="R23" s="30"/>
      <c r="S23" s="30"/>
      <c r="T23" s="30"/>
      <c r="U23" s="30"/>
      <c r="V23" s="36"/>
    </row>
    <row r="24" spans="3:22" ht="16.5">
      <c r="C24" s="35"/>
      <c r="D24" s="28" t="s">
        <v>69</v>
      </c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9"/>
      <c r="Q24" s="29"/>
      <c r="R24" s="30"/>
      <c r="S24" s="30"/>
      <c r="T24" s="30"/>
      <c r="U24" s="30"/>
      <c r="V24" s="36"/>
    </row>
    <row r="25" spans="3:22" ht="10.5" customHeight="1" thickBot="1">
      <c r="C25" s="37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9"/>
      <c r="Q25" s="39"/>
      <c r="R25" s="40"/>
      <c r="S25" s="40"/>
      <c r="T25" s="40"/>
      <c r="U25" s="40"/>
      <c r="V25" s="41"/>
    </row>
    <row r="26" spans="3:22" ht="17.25" thickTop="1"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2"/>
      <c r="Q26" s="12"/>
    </row>
  </sheetData>
  <sheetProtection sheet="1" objects="1" scenarios="1"/>
  <phoneticPr fontId="0" type="noConversion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7"/>
  <sheetViews>
    <sheetView showGridLines="0" showRowColHeaders="0" tabSelected="1" showOutlineSymbols="0" zoomScale="120" workbookViewId="0"/>
  </sheetViews>
  <sheetFormatPr defaultRowHeight="12.75"/>
  <cols>
    <col min="1" max="1" width="0.5" customWidth="1"/>
    <col min="4" max="4" width="23.5" customWidth="1"/>
    <col min="5" max="5" width="14" customWidth="1"/>
    <col min="6" max="6" width="14.83203125" customWidth="1"/>
  </cols>
  <sheetData>
    <row r="1" spans="1:9" ht="3" customHeight="1">
      <c r="A1" s="63"/>
      <c r="B1" s="63"/>
      <c r="C1" s="63"/>
      <c r="D1" s="63"/>
      <c r="E1" s="63"/>
      <c r="F1" s="63"/>
      <c r="G1" s="63"/>
      <c r="H1" s="63"/>
      <c r="I1" s="63"/>
    </row>
    <row r="2" spans="1:9" ht="19.5">
      <c r="A2" s="63"/>
      <c r="B2" s="66"/>
      <c r="C2" s="67" t="s">
        <v>38</v>
      </c>
      <c r="D2" s="68"/>
      <c r="E2" s="66"/>
      <c r="F2" s="66"/>
      <c r="G2" s="66"/>
      <c r="H2" s="63"/>
      <c r="I2" s="63"/>
    </row>
    <row r="3" spans="1:9">
      <c r="A3" s="63"/>
      <c r="B3" s="66"/>
      <c r="C3" s="68"/>
      <c r="D3" s="68"/>
      <c r="E3" s="66"/>
      <c r="F3" s="66"/>
      <c r="G3" s="66"/>
      <c r="H3" s="63"/>
      <c r="I3" s="63"/>
    </row>
    <row r="4" spans="1:9" ht="22.5">
      <c r="A4" s="63"/>
      <c r="B4" s="66"/>
      <c r="C4" s="48" t="s">
        <v>51</v>
      </c>
      <c r="D4" s="68"/>
      <c r="E4" s="66"/>
      <c r="F4" s="129">
        <f ca="1">NOW()</f>
        <v>40225.542457523145</v>
      </c>
      <c r="G4" s="130"/>
      <c r="H4" s="63"/>
      <c r="I4" s="63"/>
    </row>
    <row r="5" spans="1:9">
      <c r="A5" s="63"/>
      <c r="B5" s="66"/>
      <c r="C5" s="66"/>
      <c r="D5" s="66"/>
      <c r="E5" s="66"/>
      <c r="F5" s="66"/>
      <c r="G5" s="66"/>
      <c r="H5" s="63"/>
      <c r="I5" s="63"/>
    </row>
    <row r="6" spans="1:9" ht="16.5">
      <c r="A6" s="63"/>
      <c r="B6" s="66"/>
      <c r="C6" s="49" t="s">
        <v>33</v>
      </c>
      <c r="D6" s="66"/>
      <c r="E6" s="51" t="str">
        <f ca="1">IF('Sp and TY'!$C4="","",'Sp and TY'!$C4)</f>
        <v>Big Bird Dam/Oscar Comp. Site</v>
      </c>
      <c r="F6" s="46"/>
      <c r="G6" s="46"/>
      <c r="H6" s="63"/>
      <c r="I6" s="63"/>
    </row>
    <row r="7" spans="1:9" ht="16.5">
      <c r="A7" s="63"/>
      <c r="B7" s="66"/>
      <c r="C7" s="49"/>
      <c r="D7" s="66"/>
      <c r="E7" s="51"/>
      <c r="F7" s="46"/>
      <c r="G7" s="46"/>
      <c r="H7" s="63"/>
      <c r="I7" s="63"/>
    </row>
    <row r="8" spans="1:9" ht="16.5">
      <c r="A8" s="63"/>
      <c r="B8" s="66"/>
      <c r="C8" s="46"/>
      <c r="D8" s="46"/>
      <c r="E8" s="46" t="s">
        <v>72</v>
      </c>
      <c r="F8" s="46" t="s">
        <v>73</v>
      </c>
      <c r="G8" s="46"/>
      <c r="H8" s="63"/>
      <c r="I8" s="63"/>
    </row>
    <row r="9" spans="1:9" ht="16.5">
      <c r="A9" s="63"/>
      <c r="B9" s="66"/>
      <c r="C9" s="46"/>
      <c r="D9" s="49"/>
      <c r="E9" s="69" t="s">
        <v>47</v>
      </c>
      <c r="F9" s="70" t="s">
        <v>47</v>
      </c>
      <c r="G9" s="46"/>
      <c r="H9" s="63"/>
      <c r="I9" s="63"/>
    </row>
    <row r="10" spans="1:9" ht="16.5">
      <c r="A10" s="63"/>
      <c r="B10" s="66"/>
      <c r="C10" s="46"/>
      <c r="D10" s="49" t="s">
        <v>35</v>
      </c>
      <c r="E10" s="71" t="s">
        <v>52</v>
      </c>
      <c r="F10" s="72" t="s">
        <v>53</v>
      </c>
      <c r="G10" s="46"/>
      <c r="H10" s="63"/>
      <c r="I10" s="63"/>
    </row>
    <row r="11" spans="1:9" ht="16.5">
      <c r="A11" s="63"/>
      <c r="B11" s="66"/>
      <c r="C11" s="46"/>
      <c r="D11" s="73" t="str">
        <f ca="1">IF('Sp and TY'!$C$18="","",'Sp and TY'!$C$18)</f>
        <v>Yellow Warbler</v>
      </c>
      <c r="E11" s="74">
        <f ca="1">IF(D11="","",SUM('Form C'!$AC9-'Form C'!$O9))</f>
        <v>-136.44166666666666</v>
      </c>
      <c r="F11" s="74" t="e">
        <f ca="1">IF(D11="","",SUM('Form C'!$AC17-'Form C'!$O17))</f>
        <v>#VALUE!</v>
      </c>
      <c r="G11" s="46"/>
      <c r="H11" s="63"/>
      <c r="I11" s="63"/>
    </row>
    <row r="12" spans="1:9" ht="16.5">
      <c r="A12" s="63"/>
      <c r="B12" s="66"/>
      <c r="C12" s="46"/>
      <c r="D12" s="73" t="str">
        <f ca="1">IF('Sp and TY'!$C$19="","",'Sp and TY'!$C$19)</f>
        <v>Black-capped Chickadee</v>
      </c>
      <c r="E12" s="74">
        <f ca="1">IF(D12="","",SUM('Form C'!$AC10-'Form C'!$O10))</f>
        <v>-1563.8733333333334</v>
      </c>
      <c r="F12" s="74" t="e">
        <f ca="1">IF(D12="","",SUM('Form C'!$AC18-'Form C'!$O18))</f>
        <v>#VALUE!</v>
      </c>
      <c r="G12" s="46"/>
      <c r="H12" s="63"/>
      <c r="I12" s="63"/>
    </row>
    <row r="13" spans="1:9" ht="16.5">
      <c r="A13" s="63"/>
      <c r="B13" s="66"/>
      <c r="C13" s="46"/>
      <c r="D13" s="73" t="str">
        <f ca="1">IF('Sp and TY'!$C$20="","",'Sp and TY'!$C$20)</f>
        <v>Lesser Scaup</v>
      </c>
      <c r="E13" s="74">
        <f ca="1">IF(D13="","",SUM('Form C'!$AC11-'Form C'!$O11))</f>
        <v>208.25</v>
      </c>
      <c r="F13" s="74" t="e">
        <f ca="1">IF(D13="","",SUM('Form C'!$AC19-'Form C'!$O19))</f>
        <v>#VALUE!</v>
      </c>
      <c r="G13" s="46"/>
      <c r="H13" s="63"/>
      <c r="I13" s="63"/>
    </row>
    <row r="14" spans="1:9" ht="16.5">
      <c r="A14" s="63"/>
      <c r="B14" s="66"/>
      <c r="C14" s="46"/>
      <c r="D14" s="73" t="str">
        <f ca="1">IF('Sp and TY'!$C$21="","",'Sp and TY'!$C$21)</f>
        <v/>
      </c>
      <c r="E14" s="74" t="str">
        <f ca="1">IF(D14="","",SUM('Form C'!$AC12-'Form C'!$O12))</f>
        <v/>
      </c>
      <c r="F14" s="74" t="str">
        <f ca="1">IF(D14="","",SUM('Form C'!$AC20-'Form C'!$O20))</f>
        <v/>
      </c>
      <c r="G14" s="46"/>
      <c r="H14" s="63"/>
      <c r="I14" s="63"/>
    </row>
    <row r="15" spans="1:9" ht="16.5">
      <c r="A15" s="63"/>
      <c r="B15" s="66"/>
      <c r="C15" s="46"/>
      <c r="D15" s="73" t="str">
        <f ca="1">IF('Sp and TY'!$C$22="","",'Sp and TY'!$C$22)</f>
        <v/>
      </c>
      <c r="E15" s="74" t="str">
        <f ca="1">IF(D15="","",SUM('Form C'!$AC13-'Form C'!$O13))</f>
        <v/>
      </c>
      <c r="F15" s="74" t="str">
        <f ca="1">IF(D15="","",SUM('Form C'!$AC21-'Form C'!$O21))</f>
        <v/>
      </c>
      <c r="G15" s="46"/>
      <c r="H15" s="63"/>
      <c r="I15" s="63"/>
    </row>
    <row r="16" spans="1:9" ht="16.5">
      <c r="A16" s="63"/>
      <c r="B16" s="66"/>
      <c r="C16" s="46"/>
      <c r="D16" s="46"/>
      <c r="E16" s="46"/>
      <c r="F16" s="46"/>
      <c r="G16" s="46"/>
      <c r="H16" s="63"/>
      <c r="I16" s="63"/>
    </row>
    <row r="17" spans="1:9">
      <c r="A17" s="63"/>
      <c r="B17" s="63"/>
      <c r="C17" s="63"/>
      <c r="D17" s="63"/>
      <c r="E17" s="63"/>
      <c r="F17" s="63"/>
      <c r="G17" s="63"/>
      <c r="H17" s="63"/>
      <c r="I17" s="63"/>
    </row>
  </sheetData>
  <sheetProtection sheet="1" objects="1" scenarios="1"/>
  <mergeCells count="1">
    <mergeCell ref="F4:G4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25"/>
  <sheetViews>
    <sheetView showGridLines="0" showRowColHeaders="0" showOutlineSymbols="0" zoomScale="80" workbookViewId="0">
      <selection activeCell="L16" sqref="L16"/>
    </sheetView>
  </sheetViews>
  <sheetFormatPr defaultRowHeight="16.5"/>
  <cols>
    <col min="1" max="1" width="1" style="4" customWidth="1"/>
    <col min="2" max="2" width="9.33203125" style="4"/>
    <col min="3" max="3" width="32.1640625" style="4" customWidth="1"/>
    <col min="4" max="4" width="14.6640625" style="4" customWidth="1"/>
    <col min="5" max="5" width="21" style="4" customWidth="1"/>
    <col min="6" max="6" width="25.6640625" style="4" customWidth="1"/>
    <col min="7" max="7" width="1.33203125" style="4" customWidth="1"/>
    <col min="8" max="8" width="19.33203125" style="4" customWidth="1"/>
    <col min="9" max="9" width="17.83203125" style="4" customWidth="1"/>
    <col min="10" max="10" width="10.83203125" style="4" customWidth="1"/>
    <col min="11" max="11" width="11" style="4" customWidth="1"/>
    <col min="12" max="13" width="9.6640625" style="4" customWidth="1"/>
    <col min="14" max="16384" width="9.33203125" style="4"/>
  </cols>
  <sheetData>
    <row r="1" spans="1:13" ht="3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ht="27">
      <c r="A2" s="46"/>
      <c r="B2" s="46"/>
      <c r="C2" s="46"/>
      <c r="D2" s="47" t="s">
        <v>38</v>
      </c>
      <c r="E2" s="46"/>
      <c r="F2" s="46"/>
      <c r="G2" s="46"/>
      <c r="H2" s="46"/>
      <c r="I2" s="46"/>
      <c r="J2" s="46"/>
      <c r="K2" s="46"/>
      <c r="L2" s="46"/>
      <c r="M2" s="46"/>
    </row>
    <row r="3" spans="1:13" ht="22.5">
      <c r="A3" s="46"/>
      <c r="B3" s="46"/>
      <c r="C3" s="48" t="s">
        <v>54</v>
      </c>
      <c r="D3" s="49"/>
      <c r="E3" s="49"/>
      <c r="F3" s="46"/>
      <c r="G3" s="50"/>
      <c r="H3" s="50">
        <f ca="1">NOW()</f>
        <v>40225.542457523145</v>
      </c>
      <c r="I3" s="49"/>
      <c r="J3" s="46"/>
      <c r="K3" s="46"/>
      <c r="L3" s="46"/>
      <c r="M3" s="46"/>
    </row>
    <row r="4" spans="1:13">
      <c r="A4" s="46"/>
      <c r="B4" s="46"/>
      <c r="C4" s="49"/>
      <c r="D4" s="49"/>
      <c r="E4" s="49"/>
      <c r="F4" s="49"/>
      <c r="G4" s="49"/>
      <c r="H4" s="49"/>
      <c r="I4" s="49"/>
      <c r="J4" s="46"/>
      <c r="K4" s="46"/>
      <c r="L4" s="46"/>
      <c r="M4" s="46"/>
    </row>
    <row r="5" spans="1:13">
      <c r="A5" s="46"/>
      <c r="B5" s="46"/>
      <c r="C5" s="49" t="s">
        <v>33</v>
      </c>
      <c r="D5" s="51" t="str">
        <f ca="1">IF('Sp and TY'!$C4="","",'Sp and TY'!$C4)</f>
        <v>Big Bird Dam/Oscar Comp. Site</v>
      </c>
      <c r="E5" s="49"/>
      <c r="F5" s="49"/>
      <c r="G5" s="49"/>
      <c r="H5" s="49"/>
      <c r="I5" s="49"/>
      <c r="J5" s="46"/>
      <c r="K5" s="46"/>
      <c r="L5" s="46"/>
      <c r="M5" s="46"/>
    </row>
    <row r="6" spans="1:13" ht="17.25" thickBot="1">
      <c r="A6" s="46"/>
      <c r="B6" s="46"/>
      <c r="C6" s="49"/>
      <c r="D6" s="49"/>
      <c r="E6" s="49"/>
      <c r="F6" s="49"/>
      <c r="G6" s="51"/>
      <c r="H6" s="49"/>
      <c r="I6" s="49"/>
      <c r="J6" s="46"/>
      <c r="K6" s="46"/>
      <c r="L6" s="46"/>
      <c r="M6" s="46"/>
    </row>
    <row r="7" spans="1:13" ht="17.25" thickBot="1">
      <c r="A7" s="46"/>
      <c r="B7" s="46"/>
      <c r="C7" s="49" t="s">
        <v>55</v>
      </c>
      <c r="D7" s="49"/>
      <c r="E7" s="49"/>
      <c r="F7" s="52">
        <f ca="1">IF('Sp and TY'!$C7="","",'Sp and TY'!$C7)</f>
        <v>1000</v>
      </c>
      <c r="G7" s="53"/>
      <c r="H7" s="51"/>
      <c r="I7" s="51"/>
      <c r="J7" s="51"/>
      <c r="K7" s="51"/>
      <c r="L7" s="51"/>
      <c r="M7" s="51"/>
    </row>
    <row r="8" spans="1:13">
      <c r="A8" s="46"/>
      <c r="B8" s="46"/>
      <c r="C8" s="49"/>
      <c r="D8" s="49"/>
      <c r="E8" s="49"/>
      <c r="F8" s="49"/>
      <c r="G8" s="51"/>
      <c r="H8" s="49"/>
      <c r="I8" s="49"/>
      <c r="J8" s="46"/>
      <c r="K8" s="46"/>
      <c r="L8" s="46"/>
      <c r="M8" s="46"/>
    </row>
    <row r="9" spans="1:13">
      <c r="A9" s="46"/>
      <c r="B9" s="46"/>
      <c r="C9" s="49"/>
      <c r="D9" s="54" t="s">
        <v>56</v>
      </c>
      <c r="E9" s="54" t="s">
        <v>57</v>
      </c>
      <c r="F9" s="54" t="s">
        <v>58</v>
      </c>
      <c r="G9" s="54"/>
      <c r="H9" s="54" t="s">
        <v>59</v>
      </c>
      <c r="I9" s="46"/>
      <c r="J9" s="46"/>
      <c r="K9" s="46"/>
      <c r="L9" s="46"/>
      <c r="M9" s="46"/>
    </row>
    <row r="10" spans="1:13">
      <c r="A10" s="46"/>
      <c r="B10" s="46"/>
      <c r="C10" s="49"/>
      <c r="D10" s="54" t="s">
        <v>60</v>
      </c>
      <c r="E10" s="54" t="s">
        <v>61</v>
      </c>
      <c r="F10" s="54" t="s">
        <v>62</v>
      </c>
      <c r="G10" s="54"/>
      <c r="H10" s="54" t="s">
        <v>63</v>
      </c>
      <c r="I10" s="46"/>
      <c r="J10" s="46"/>
      <c r="K10" s="46"/>
      <c r="L10" s="46"/>
      <c r="M10" s="46"/>
    </row>
    <row r="11" spans="1:13">
      <c r="A11" s="46"/>
      <c r="B11" s="46"/>
      <c r="C11" s="49" t="s">
        <v>35</v>
      </c>
      <c r="D11" s="54" t="s">
        <v>64</v>
      </c>
      <c r="E11" s="54" t="s">
        <v>64</v>
      </c>
      <c r="F11" s="54" t="s">
        <v>65</v>
      </c>
      <c r="G11" s="54"/>
      <c r="H11" s="54" t="s">
        <v>66</v>
      </c>
      <c r="I11" s="55"/>
      <c r="J11" s="55"/>
      <c r="K11" s="55"/>
      <c r="L11" s="46"/>
      <c r="M11" s="46"/>
    </row>
    <row r="12" spans="1:13">
      <c r="A12" s="46"/>
      <c r="B12" s="46"/>
      <c r="C12" s="56" t="str">
        <f ca="1">IF('Sp and TY'!$C18="","none",'Sp and TY'!$C18)</f>
        <v>Yellow Warbler</v>
      </c>
      <c r="D12" s="57">
        <f ca="1">IF(C12="none",0,('Form D'!E11))</f>
        <v>-136.44166666666666</v>
      </c>
      <c r="E12" s="57" t="e">
        <f ca="1">IF(C12="none",0,('Form D'!F11))</f>
        <v>#VALUE!</v>
      </c>
      <c r="F12" s="58" t="e">
        <f>IF(C12="none","",IF(D12&gt;0,"No Loss",IF($F$7="","not calc",IF(E12&lt;=0,"MGT LOSS",(-$F$7*(D12/E12))))))</f>
        <v>#VALUE!</v>
      </c>
      <c r="G12" s="59"/>
      <c r="H12" s="58" t="e">
        <f>IF(C12="none","",IF(F12="MGT LOSS","MAX",IF(F12&gt;F$7,(F12-F$7),0)))</f>
        <v>#VALUE!</v>
      </c>
      <c r="I12" s="60"/>
      <c r="J12" s="46"/>
      <c r="K12" s="46"/>
      <c r="L12" s="61" t="e">
        <f>(-$F$7*(D12*E12)/(E12^2))</f>
        <v>#VALUE!</v>
      </c>
      <c r="M12" s="46"/>
    </row>
    <row r="13" spans="1:13">
      <c r="A13" s="46"/>
      <c r="B13" s="46"/>
      <c r="C13" s="56" t="str">
        <f ca="1">IF('Sp and TY'!$C19="","none",'Sp and TY'!$C19)</f>
        <v>Black-capped Chickadee</v>
      </c>
      <c r="D13" s="57">
        <f ca="1">IF(C13="none",0,('Form D'!E12))</f>
        <v>-1563.8733333333334</v>
      </c>
      <c r="E13" s="57" t="e">
        <f ca="1">IF(C13="none",0,('Form D'!F12))</f>
        <v>#VALUE!</v>
      </c>
      <c r="F13" s="58" t="e">
        <f>IF(C13="none","",IF(D13&gt;0,"No Loss",IF($F$7="","not calc",IF(E13&lt;=0,"MGT LOSS",(-$F$7*(D13/E13))))))</f>
        <v>#VALUE!</v>
      </c>
      <c r="G13" s="59"/>
      <c r="H13" s="58" t="e">
        <f>IF(C13="none","",IF(F13="MGT LOSS","MAX",IF(F13&gt;F$7,(F13-F$7),0)))</f>
        <v>#VALUE!</v>
      </c>
      <c r="I13" s="60"/>
      <c r="J13" s="46"/>
      <c r="K13" s="55"/>
      <c r="L13" s="61" t="e">
        <f>(-$F$7*(D13*E13)/(E13^2))</f>
        <v>#VALUE!</v>
      </c>
      <c r="M13" s="46"/>
    </row>
    <row r="14" spans="1:13">
      <c r="A14" s="46"/>
      <c r="B14" s="46"/>
      <c r="C14" s="56" t="str">
        <f ca="1">IF('Sp and TY'!$C20="","none",'Sp and TY'!$C20)</f>
        <v>Lesser Scaup</v>
      </c>
      <c r="D14" s="57">
        <f ca="1">IF(C14="none",0,('Form D'!E13))</f>
        <v>208.25</v>
      </c>
      <c r="E14" s="57" t="e">
        <f ca="1">IF(C14="none",0,('Form D'!F13))</f>
        <v>#VALUE!</v>
      </c>
      <c r="F14" s="58" t="str">
        <f>IF(C14="none","",IF(D14&gt;0,"No Loss",IF($F$7="","not calc",IF(E14&lt;=0,"MGT LOSS",(-$F$7*(D14/E14))))))</f>
        <v>No Loss</v>
      </c>
      <c r="G14" s="59"/>
      <c r="H14" s="58" t="e">
        <f>IF(C14="none","",IF(F14="MGT LOSS","MAX",IF(F14&gt;F$7,(F14-F$7),0)))</f>
        <v>#VALUE!</v>
      </c>
      <c r="I14" s="60"/>
      <c r="J14" s="46"/>
      <c r="K14" s="55"/>
      <c r="L14" s="61" t="e">
        <f>(-$F$7*(D14*E14)/(E14^2))</f>
        <v>#VALUE!</v>
      </c>
      <c r="M14" s="46"/>
    </row>
    <row r="15" spans="1:13">
      <c r="A15" s="46"/>
      <c r="B15" s="46"/>
      <c r="C15" s="56" t="str">
        <f ca="1">IF('Sp and TY'!$C21="","none",'Sp and TY'!$C21)</f>
        <v>none</v>
      </c>
      <c r="D15" s="57">
        <f ca="1">IF(C15="none",0,('Form D'!E14))</f>
        <v>0</v>
      </c>
      <c r="E15" s="57">
        <f ca="1">IF(C15="none",0,('Form D'!F14))</f>
        <v>0</v>
      </c>
      <c r="F15" s="58" t="str">
        <f>IF(C15="none","",IF(D15&gt;0,"No Loss",IF($F$7="","not calc",IF(E15&lt;=0,"MGT LOSS",(-$F$7*(D15/E15))))))</f>
        <v/>
      </c>
      <c r="G15" s="59"/>
      <c r="H15" s="58" t="str">
        <f>IF(C15="none","",IF(F15="MGT LOSS","MAX",IF(F15&gt;F$7,(F15-F$7),0)))</f>
        <v/>
      </c>
      <c r="I15" s="60"/>
      <c r="J15" s="46"/>
      <c r="K15" s="55"/>
      <c r="L15" s="61" t="e">
        <f>(-$F$7*(D15*E15)/(E15^2))</f>
        <v>#DIV/0!</v>
      </c>
      <c r="M15" s="46"/>
    </row>
    <row r="16" spans="1:13">
      <c r="A16" s="46"/>
      <c r="B16" s="46"/>
      <c r="C16" s="56" t="str">
        <f ca="1">IF('Sp and TY'!$C22="","none",'Sp and TY'!$C22)</f>
        <v>none</v>
      </c>
      <c r="D16" s="57">
        <f ca="1">IF(C16="none",0,('Form D'!E15))</f>
        <v>0</v>
      </c>
      <c r="E16" s="57">
        <f ca="1">IF(C16="none",0,('Form D'!F15))</f>
        <v>0</v>
      </c>
      <c r="F16" s="58" t="str">
        <f>IF(C16="none","",IF(D16&gt;0,"No Loss",IF($F$7="","not calc",IF(E16&lt;=0,"MGT LOSS",(-$F$7*(D16/E16))))))</f>
        <v/>
      </c>
      <c r="G16" s="59"/>
      <c r="H16" s="58" t="str">
        <f>IF(C16="none","",IF(F16="MGT LOSS","MAX",IF(F16&gt;F$7,(F16-F$7),0)))</f>
        <v/>
      </c>
      <c r="I16" s="60"/>
      <c r="J16" s="46"/>
      <c r="K16" s="55"/>
      <c r="L16" s="61" t="e">
        <f>(-$F$7*(D16*E16)/(E16^2))</f>
        <v>#DIV/0!</v>
      </c>
      <c r="M16" s="46"/>
    </row>
    <row r="17" spans="1:13" ht="17.25" thickBot="1">
      <c r="A17" s="46"/>
      <c r="B17" s="46"/>
      <c r="C17" s="46"/>
      <c r="D17" s="46"/>
      <c r="E17" s="46"/>
      <c r="F17" s="60"/>
      <c r="G17" s="46"/>
      <c r="H17" s="46"/>
      <c r="I17" s="55"/>
      <c r="J17" s="46"/>
      <c r="K17" s="55"/>
      <c r="L17" s="46"/>
      <c r="M17" s="46"/>
    </row>
    <row r="18" spans="1:13" ht="17.25" thickBot="1">
      <c r="A18" s="46"/>
      <c r="B18" s="46"/>
      <c r="C18" s="49" t="s">
        <v>67</v>
      </c>
      <c r="D18" s="49"/>
      <c r="E18" s="49"/>
      <c r="F18" s="62" t="e">
        <f>IF($F$7="","not calc",IF((D12+D13+D14+D15+D16)=0,"no loss",IF((E12+E13+E14+E15+E16)=0,"no gain",IF(F7*(-((D12+D13+D14+D15+D16)/(E12+E13+E14+E15+E16)))&lt;0,"LOSS",F7*(-((D12+D13+D14+D15+D16)/(E12+E13+E14+E15+E16)))))))</f>
        <v>#VALUE!</v>
      </c>
      <c r="G18" s="53"/>
      <c r="H18" s="62" t="e">
        <f>IF(F18="not calc","not calc",IF(F18&gt;F$7,(F18-F$7),"NONE"))</f>
        <v>#VALUE!</v>
      </c>
      <c r="I18" s="51"/>
      <c r="J18" s="46"/>
      <c r="K18" s="55"/>
      <c r="L18" s="46"/>
      <c r="M18" s="46"/>
    </row>
    <row r="19" spans="1:13">
      <c r="A19" s="46"/>
      <c r="B19" s="46"/>
      <c r="C19" s="46"/>
      <c r="D19" s="46"/>
      <c r="E19" s="46"/>
      <c r="F19" s="46"/>
      <c r="G19" s="46"/>
      <c r="H19" s="46"/>
      <c r="I19" s="55"/>
      <c r="J19" s="55"/>
      <c r="K19" s="55"/>
      <c r="L19" s="46"/>
      <c r="M19" s="46"/>
    </row>
    <row r="20" spans="1:13">
      <c r="A20" s="46"/>
      <c r="B20" s="46"/>
      <c r="C20" s="46"/>
      <c r="D20" s="46"/>
      <c r="E20" s="49"/>
      <c r="F20" s="63"/>
      <c r="G20" s="63"/>
      <c r="H20" s="63"/>
      <c r="I20" s="55"/>
      <c r="J20" s="55"/>
      <c r="K20" s="55"/>
      <c r="L20" s="46"/>
      <c r="M20" s="46"/>
    </row>
    <row r="21" spans="1:13">
      <c r="A21" s="46"/>
      <c r="B21" s="46"/>
      <c r="C21" s="46"/>
      <c r="D21" s="46"/>
      <c r="E21" s="55"/>
      <c r="F21" s="64"/>
      <c r="G21" s="55"/>
      <c r="H21" s="65"/>
      <c r="I21" s="60"/>
      <c r="J21" s="46"/>
      <c r="K21" s="46"/>
      <c r="L21" s="46"/>
      <c r="M21" s="46"/>
    </row>
    <row r="22" spans="1:13">
      <c r="A22" s="46"/>
      <c r="B22" s="46"/>
      <c r="C22" s="46"/>
      <c r="D22" s="46"/>
      <c r="E22" s="55"/>
      <c r="F22" s="64"/>
      <c r="G22" s="55"/>
      <c r="H22" s="65"/>
      <c r="I22" s="60"/>
      <c r="J22" s="46"/>
      <c r="K22" s="46"/>
      <c r="L22" s="46"/>
      <c r="M22" s="46"/>
    </row>
    <row r="23" spans="1:13">
      <c r="A23" s="10"/>
      <c r="B23" s="10"/>
      <c r="C23" s="10"/>
      <c r="D23" s="10"/>
      <c r="E23" s="42"/>
      <c r="F23" s="44"/>
      <c r="G23" s="42"/>
      <c r="H23" s="45"/>
      <c r="I23" s="43"/>
      <c r="J23" s="10"/>
      <c r="K23" s="10"/>
      <c r="L23" s="10"/>
      <c r="M23" s="10"/>
    </row>
    <row r="24" spans="1:13">
      <c r="A24" s="10"/>
      <c r="B24" s="10"/>
      <c r="C24" s="10"/>
      <c r="D24" s="10"/>
      <c r="E24" s="42"/>
      <c r="F24" s="44"/>
      <c r="G24" s="42"/>
      <c r="H24" s="45"/>
      <c r="I24" s="43"/>
      <c r="J24" s="10"/>
      <c r="K24" s="10"/>
      <c r="L24" s="10"/>
      <c r="M24" s="10"/>
    </row>
    <row r="25" spans="1:13">
      <c r="E25" s="15"/>
      <c r="F25" s="15"/>
      <c r="G25" s="15"/>
      <c r="H25" s="15"/>
    </row>
  </sheetData>
  <sheetProtection sheet="1" objects="1" scenarios="1"/>
  <phoneticPr fontId="0" type="noConversion"/>
  <pageMargins left="0.5" right="0.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C1:R31"/>
  <sheetViews>
    <sheetView showGridLines="0" showRowColHeaders="0" showOutlineSymbols="0" zoomScale="75" workbookViewId="0"/>
  </sheetViews>
  <sheetFormatPr defaultColWidth="8.1640625" defaultRowHeight="12.75"/>
  <cols>
    <col min="1" max="1" width="1.1640625" style="6" customWidth="1"/>
    <col min="2" max="2" width="9.33203125" style="6" customWidth="1"/>
    <col min="3" max="16384" width="8.1640625" style="6"/>
  </cols>
  <sheetData>
    <row r="1" spans="3:18" ht="3" customHeight="1"/>
    <row r="2" spans="3:18" ht="14.25" customHeight="1"/>
    <row r="3" spans="3:18" ht="16.5">
      <c r="C3" s="19" t="s">
        <v>2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</row>
    <row r="4" spans="3:18" ht="16.5">
      <c r="C4" s="22" t="s">
        <v>0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4"/>
    </row>
    <row r="5" spans="3:18" ht="16.5">
      <c r="C5" s="25" t="s">
        <v>1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</row>
    <row r="6" spans="3:18" ht="6" customHeight="1"/>
    <row r="7" spans="3:18" ht="16.5">
      <c r="C7" s="17" t="s">
        <v>80</v>
      </c>
    </row>
    <row r="8" spans="3:18" ht="16.5">
      <c r="C8" s="4"/>
      <c r="D8" s="18" t="s">
        <v>87</v>
      </c>
    </row>
    <row r="9" spans="3:18" ht="16.5">
      <c r="C9" s="4"/>
      <c r="D9" s="4" t="s">
        <v>88</v>
      </c>
    </row>
    <row r="10" spans="3:18" ht="16.5">
      <c r="C10" s="4"/>
      <c r="D10" s="18" t="s">
        <v>86</v>
      </c>
    </row>
    <row r="11" spans="3:18" ht="16.5">
      <c r="C11" s="17" t="s">
        <v>81</v>
      </c>
    </row>
    <row r="12" spans="3:18" ht="16.5">
      <c r="C12" s="4" t="s">
        <v>3</v>
      </c>
    </row>
    <row r="13" spans="3:18" ht="16.5">
      <c r="C13" s="17" t="s">
        <v>82</v>
      </c>
    </row>
    <row r="14" spans="3:18" ht="16.5">
      <c r="C14" s="4" t="s">
        <v>4</v>
      </c>
    </row>
    <row r="15" spans="3:18" ht="16.5">
      <c r="C15" s="17" t="s">
        <v>83</v>
      </c>
      <c r="D15" s="4"/>
      <c r="E15" s="4"/>
      <c r="F15" s="4"/>
    </row>
    <row r="16" spans="3:18" ht="16.5">
      <c r="C16" s="4" t="s">
        <v>5</v>
      </c>
      <c r="D16" s="4"/>
      <c r="E16" s="4"/>
      <c r="F16" s="4"/>
    </row>
    <row r="17" spans="3:6" ht="16.5">
      <c r="C17" s="17" t="s">
        <v>83</v>
      </c>
      <c r="D17" s="4"/>
      <c r="E17" s="4"/>
      <c r="F17" s="4"/>
    </row>
    <row r="18" spans="3:6" ht="16.5">
      <c r="C18" s="4" t="s">
        <v>6</v>
      </c>
      <c r="D18" s="4"/>
      <c r="E18" s="4"/>
      <c r="F18" s="4"/>
    </row>
    <row r="19" spans="3:6" ht="14.25" customHeight="1">
      <c r="C19" s="17" t="s">
        <v>74</v>
      </c>
      <c r="D19" s="4"/>
      <c r="E19" s="4"/>
      <c r="F19" s="4"/>
    </row>
    <row r="20" spans="3:6" ht="7.5" customHeight="1">
      <c r="C20" s="17"/>
      <c r="D20" s="4"/>
      <c r="E20" s="4"/>
      <c r="F20" s="4"/>
    </row>
    <row r="21" spans="3:6" ht="12.75" customHeight="1">
      <c r="C21" s="17" t="s">
        <v>75</v>
      </c>
      <c r="D21" s="4"/>
      <c r="E21" s="4"/>
      <c r="F21" s="4"/>
    </row>
    <row r="22" spans="3:6" ht="14.25" customHeight="1">
      <c r="C22" s="4" t="s">
        <v>7</v>
      </c>
      <c r="D22" s="4"/>
      <c r="E22" s="4"/>
      <c r="F22" s="4"/>
    </row>
    <row r="23" spans="3:6" ht="16.5">
      <c r="C23" s="17" t="s">
        <v>76</v>
      </c>
      <c r="D23" s="4"/>
      <c r="E23" s="4"/>
      <c r="F23" s="4"/>
    </row>
    <row r="24" spans="3:6" ht="16.5">
      <c r="C24" s="17" t="s">
        <v>77</v>
      </c>
      <c r="D24" s="4"/>
      <c r="E24" s="4"/>
      <c r="F24" s="4"/>
    </row>
    <row r="25" spans="3:6" ht="16.5">
      <c r="C25" s="4" t="s">
        <v>8</v>
      </c>
      <c r="D25" s="4"/>
      <c r="E25" s="4"/>
      <c r="F25" s="4"/>
    </row>
    <row r="26" spans="3:6" ht="16.5">
      <c r="C26" s="17" t="s">
        <v>78</v>
      </c>
      <c r="D26" s="4"/>
      <c r="E26" s="4"/>
      <c r="F26" s="4"/>
    </row>
    <row r="27" spans="3:6" ht="16.5">
      <c r="C27" s="4" t="s">
        <v>9</v>
      </c>
      <c r="D27" s="4"/>
      <c r="E27" s="4"/>
      <c r="F27" s="4"/>
    </row>
    <row r="28" spans="3:6" ht="16.5">
      <c r="C28" s="4" t="s">
        <v>10</v>
      </c>
      <c r="D28" s="4"/>
      <c r="E28" s="4"/>
      <c r="F28" s="4"/>
    </row>
    <row r="29" spans="3:6" ht="4.5" customHeight="1">
      <c r="C29" s="4"/>
      <c r="D29" s="4"/>
      <c r="E29" s="4"/>
      <c r="F29" s="4"/>
    </row>
    <row r="30" spans="3:6" ht="15.75" customHeight="1">
      <c r="C30" s="17" t="s">
        <v>79</v>
      </c>
      <c r="D30" s="4"/>
      <c r="E30" s="4"/>
      <c r="F30" s="4"/>
    </row>
    <row r="31" spans="3:6" ht="16.5">
      <c r="C31" s="4" t="s">
        <v>11</v>
      </c>
      <c r="D31" s="4"/>
      <c r="E31" s="4"/>
      <c r="F31" s="4"/>
    </row>
  </sheetData>
  <sheetProtection sheet="1" objects="1" scenarios="1"/>
  <phoneticPr fontId="0" type="noConversion"/>
  <pageMargins left="0.5" right="0.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4"/>
  <sheetViews>
    <sheetView showGridLines="0" showRowColHeaders="0" showOutlineSymbols="0" zoomScale="75" workbookViewId="0">
      <selection activeCell="E9" sqref="E9"/>
    </sheetView>
  </sheetViews>
  <sheetFormatPr defaultRowHeight="15.75"/>
  <cols>
    <col min="1" max="1" width="9.33203125" style="1"/>
    <col min="2" max="2" width="54" style="1" customWidth="1"/>
    <col min="3" max="3" width="9.6640625" style="1" customWidth="1"/>
    <col min="4" max="4" width="9.33203125" style="1"/>
    <col min="5" max="5" width="23.83203125" style="1" customWidth="1"/>
    <col min="6" max="16384" width="9.33203125" style="1"/>
  </cols>
  <sheetData>
    <row r="1" spans="1:10">
      <c r="A1" s="100"/>
      <c r="B1" s="100"/>
      <c r="C1" s="100"/>
      <c r="D1" s="100"/>
      <c r="E1" s="100"/>
      <c r="F1" s="100"/>
      <c r="G1" s="100"/>
      <c r="H1" s="100"/>
      <c r="I1" s="100"/>
      <c r="J1" s="100"/>
    </row>
    <row r="2" spans="1:10" ht="27">
      <c r="A2" s="100"/>
      <c r="B2" s="47" t="s">
        <v>12</v>
      </c>
      <c r="C2" s="46"/>
      <c r="D2" s="46"/>
      <c r="E2" s="46"/>
      <c r="F2" s="46"/>
      <c r="G2" s="46"/>
      <c r="H2" s="46"/>
      <c r="I2" s="100"/>
      <c r="J2" s="100"/>
    </row>
    <row r="3" spans="1:10" ht="17.25" thickBot="1">
      <c r="A3" s="100"/>
      <c r="B3" s="46"/>
      <c r="C3" s="46"/>
      <c r="D3" s="46"/>
      <c r="E3" s="46"/>
      <c r="F3" s="46"/>
      <c r="G3" s="46"/>
      <c r="H3" s="46"/>
      <c r="I3" s="100"/>
      <c r="J3" s="100"/>
    </row>
    <row r="4" spans="1:10" ht="17.25" thickBot="1">
      <c r="A4" s="100"/>
      <c r="B4" s="114" t="s">
        <v>13</v>
      </c>
      <c r="C4" s="123" t="s">
        <v>94</v>
      </c>
      <c r="D4" s="124"/>
      <c r="E4" s="125"/>
      <c r="F4" s="46"/>
      <c r="G4" s="46"/>
      <c r="H4" s="46"/>
      <c r="I4" s="100"/>
      <c r="J4" s="100"/>
    </row>
    <row r="5" spans="1:10" ht="16.5">
      <c r="A5" s="100"/>
      <c r="B5" s="114"/>
      <c r="C5" s="46"/>
      <c r="D5" s="46"/>
      <c r="E5" s="46"/>
      <c r="F5" s="46"/>
      <c r="G5" s="100"/>
      <c r="H5" s="100"/>
      <c r="I5" s="100"/>
      <c r="J5" s="100"/>
    </row>
    <row r="6" spans="1:10" ht="17.25" thickBot="1">
      <c r="A6" s="100"/>
      <c r="B6" s="114" t="s">
        <v>14</v>
      </c>
      <c r="C6" s="46"/>
      <c r="D6" s="46"/>
      <c r="E6" s="100"/>
      <c r="F6" s="100"/>
      <c r="G6" s="100"/>
      <c r="H6" s="100"/>
      <c r="I6" s="100"/>
      <c r="J6" s="100"/>
    </row>
    <row r="7" spans="1:10" ht="17.25" thickBot="1">
      <c r="A7" s="100"/>
      <c r="B7" s="114" t="s">
        <v>15</v>
      </c>
      <c r="C7" s="13">
        <v>1000</v>
      </c>
      <c r="D7" s="46"/>
      <c r="E7" s="100"/>
      <c r="F7" s="100"/>
      <c r="G7" s="100"/>
      <c r="H7" s="100"/>
      <c r="I7" s="100"/>
      <c r="J7" s="100"/>
    </row>
    <row r="8" spans="1:10" ht="17.25" thickBot="1">
      <c r="A8" s="100"/>
      <c r="B8" s="114"/>
      <c r="C8" s="46"/>
      <c r="D8" s="46"/>
      <c r="E8" s="100"/>
      <c r="F8" s="100"/>
      <c r="G8" s="100"/>
      <c r="H8" s="100"/>
      <c r="I8" s="100"/>
      <c r="J8" s="100"/>
    </row>
    <row r="9" spans="1:10" ht="17.25" thickBot="1">
      <c r="A9" s="100"/>
      <c r="B9" s="114" t="s">
        <v>17</v>
      </c>
      <c r="C9" s="115">
        <v>0</v>
      </c>
      <c r="D9" s="46"/>
      <c r="E9" s="100"/>
      <c r="F9" s="100"/>
      <c r="G9" s="100"/>
      <c r="H9" s="100"/>
      <c r="I9" s="100"/>
      <c r="J9" s="100"/>
    </row>
    <row r="10" spans="1:10" ht="17.25" thickBot="1">
      <c r="A10" s="100"/>
      <c r="B10" s="116"/>
      <c r="C10" s="117">
        <v>1</v>
      </c>
      <c r="D10" s="100"/>
      <c r="E10" s="100"/>
      <c r="F10" s="100"/>
      <c r="G10" s="46"/>
      <c r="H10" s="46"/>
      <c r="I10" s="100"/>
      <c r="J10" s="100"/>
    </row>
    <row r="11" spans="1:10" ht="17.25" thickBot="1">
      <c r="A11" s="100"/>
      <c r="B11" s="116"/>
      <c r="C11" s="13">
        <v>5</v>
      </c>
      <c r="D11" s="100"/>
      <c r="E11" s="100"/>
      <c r="F11" s="100"/>
      <c r="G11" s="46"/>
      <c r="H11" s="46"/>
      <c r="I11" s="100"/>
      <c r="J11" s="100"/>
    </row>
    <row r="12" spans="1:10" ht="17.25" thickBot="1">
      <c r="A12" s="100"/>
      <c r="B12" s="116"/>
      <c r="C12" s="13">
        <v>10</v>
      </c>
      <c r="D12" s="100"/>
      <c r="E12" s="100"/>
      <c r="F12" s="100"/>
      <c r="G12" s="46"/>
      <c r="H12" s="46"/>
      <c r="I12" s="100"/>
      <c r="J12" s="100"/>
    </row>
    <row r="13" spans="1:10" ht="17.25" thickBot="1">
      <c r="A13" s="100"/>
      <c r="B13" s="116"/>
      <c r="C13" s="13">
        <v>25</v>
      </c>
      <c r="D13" s="100"/>
      <c r="E13" s="100"/>
      <c r="F13" s="100"/>
      <c r="G13" s="46"/>
      <c r="H13" s="46"/>
      <c r="I13" s="100"/>
      <c r="J13" s="100"/>
    </row>
    <row r="14" spans="1:10" ht="17.25" thickBot="1">
      <c r="A14" s="100"/>
      <c r="B14" s="116"/>
      <c r="C14" s="13">
        <v>50</v>
      </c>
      <c r="D14" s="100"/>
      <c r="E14" s="100"/>
      <c r="F14" s="100"/>
      <c r="G14" s="46"/>
      <c r="H14" s="46"/>
      <c r="I14" s="100"/>
      <c r="J14" s="100"/>
    </row>
    <row r="15" spans="1:10" ht="17.25" thickBot="1">
      <c r="A15" s="100"/>
      <c r="B15" s="100"/>
      <c r="C15" s="100"/>
      <c r="D15" s="46"/>
      <c r="E15" s="100"/>
      <c r="F15" s="100"/>
      <c r="G15" s="46"/>
      <c r="H15" s="46"/>
      <c r="I15" s="100"/>
      <c r="J15" s="100"/>
    </row>
    <row r="16" spans="1:10" ht="17.25" thickBot="1">
      <c r="A16" s="100"/>
      <c r="B16" s="114" t="s">
        <v>70</v>
      </c>
      <c r="C16" s="118">
        <f>+MAX(C9:C14)</f>
        <v>50</v>
      </c>
      <c r="D16" s="46"/>
      <c r="E16" s="46"/>
      <c r="F16" s="46"/>
      <c r="G16" s="46"/>
      <c r="H16" s="46"/>
      <c r="I16" s="100"/>
      <c r="J16" s="100"/>
    </row>
    <row r="17" spans="1:10" ht="16.5" thickBot="1">
      <c r="A17" s="100"/>
      <c r="B17" s="100"/>
      <c r="C17" s="100"/>
      <c r="D17" s="100"/>
      <c r="E17" s="100"/>
      <c r="F17" s="100"/>
      <c r="G17" s="100"/>
      <c r="H17" s="100"/>
      <c r="I17" s="100"/>
      <c r="J17" s="100"/>
    </row>
    <row r="18" spans="1:10" ht="17.25" thickBot="1">
      <c r="A18" s="100"/>
      <c r="B18" s="114" t="s">
        <v>16</v>
      </c>
      <c r="C18" s="126" t="s">
        <v>91</v>
      </c>
      <c r="D18" s="124"/>
      <c r="E18" s="125"/>
      <c r="F18" s="100"/>
      <c r="G18" s="100"/>
      <c r="H18" s="100"/>
      <c r="I18" s="100"/>
      <c r="J18" s="100"/>
    </row>
    <row r="19" spans="1:10" ht="17.25" thickBot="1">
      <c r="A19" s="100"/>
      <c r="B19" s="100"/>
      <c r="C19" s="126" t="s">
        <v>92</v>
      </c>
      <c r="D19" s="124"/>
      <c r="E19" s="125"/>
      <c r="F19" s="100"/>
      <c r="G19" s="100"/>
      <c r="H19" s="100"/>
      <c r="I19" s="100"/>
      <c r="J19" s="100"/>
    </row>
    <row r="20" spans="1:10" ht="17.25" thickBot="1">
      <c r="A20" s="100"/>
      <c r="B20" s="100"/>
      <c r="C20" s="126" t="s">
        <v>93</v>
      </c>
      <c r="D20" s="124"/>
      <c r="E20" s="125"/>
      <c r="F20" s="100"/>
      <c r="G20" s="100"/>
      <c r="H20" s="100"/>
      <c r="I20" s="100"/>
      <c r="J20" s="100"/>
    </row>
    <row r="21" spans="1:10" ht="17.25" thickBot="1">
      <c r="A21" s="100"/>
      <c r="B21" s="100"/>
      <c r="C21" s="126"/>
      <c r="D21" s="124"/>
      <c r="E21" s="125"/>
      <c r="F21" s="100"/>
      <c r="G21" s="100"/>
      <c r="H21" s="100"/>
      <c r="I21" s="100"/>
      <c r="J21" s="100"/>
    </row>
    <row r="22" spans="1:10" ht="17.25" thickBot="1">
      <c r="A22" s="100"/>
      <c r="B22" s="100"/>
      <c r="C22" s="126"/>
      <c r="D22" s="124"/>
      <c r="E22" s="125"/>
      <c r="F22" s="100"/>
      <c r="G22" s="100"/>
      <c r="H22" s="100"/>
      <c r="I22" s="100"/>
      <c r="J22" s="100"/>
    </row>
    <row r="23" spans="1:10">
      <c r="A23" s="100"/>
      <c r="B23" s="100"/>
      <c r="C23" s="100"/>
      <c r="D23" s="100"/>
      <c r="E23" s="100"/>
      <c r="F23" s="100"/>
      <c r="G23" s="100"/>
      <c r="H23" s="100"/>
      <c r="I23" s="100"/>
      <c r="J23" s="100"/>
    </row>
    <row r="24" spans="1:10">
      <c r="A24" s="100"/>
      <c r="B24" s="100"/>
      <c r="C24" s="100"/>
      <c r="D24" s="100"/>
      <c r="E24" s="100"/>
      <c r="F24" s="100"/>
      <c r="G24" s="100"/>
      <c r="H24" s="100"/>
      <c r="I24" s="100"/>
      <c r="J24" s="100"/>
    </row>
  </sheetData>
  <sheetProtection sheet="1" objects="1" scenarios="1"/>
  <mergeCells count="6">
    <mergeCell ref="C4:E4"/>
    <mergeCell ref="C22:E22"/>
    <mergeCell ref="C18:E18"/>
    <mergeCell ref="C19:E19"/>
    <mergeCell ref="C20:E20"/>
    <mergeCell ref="C21:E21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O24"/>
  <sheetViews>
    <sheetView showGridLines="0" showRowColHeaders="0" showOutlineSymbols="0" topLeftCell="A7" zoomScale="90" workbookViewId="0">
      <selection activeCell="Q16" sqref="Q16"/>
    </sheetView>
  </sheetViews>
  <sheetFormatPr defaultRowHeight="15.75"/>
  <cols>
    <col min="1" max="1" width="5.83203125" style="1" customWidth="1"/>
    <col min="2" max="2" width="33" style="1" customWidth="1"/>
    <col min="3" max="3" width="7.5" style="1" customWidth="1"/>
    <col min="4" max="4" width="8.33203125" style="1" customWidth="1"/>
    <col min="5" max="5" width="7.1640625" style="1" customWidth="1"/>
    <col min="6" max="6" width="8.83203125" style="1" customWidth="1"/>
    <col min="7" max="7" width="7.5" style="1" customWidth="1"/>
    <col min="8" max="8" width="8.83203125" style="1" customWidth="1"/>
    <col min="9" max="9" width="7" style="1" customWidth="1"/>
    <col min="10" max="10" width="8.6640625" style="1" customWidth="1"/>
    <col min="11" max="11" width="6.6640625" style="1" customWidth="1"/>
    <col min="12" max="12" width="8.33203125" style="1" customWidth="1"/>
    <col min="13" max="13" width="7.6640625" style="1" customWidth="1"/>
    <col min="14" max="14" width="8.6640625" style="1" customWidth="1"/>
    <col min="15" max="16384" width="9.33203125" style="1"/>
  </cols>
  <sheetData>
    <row r="1" spans="1:15" ht="27">
      <c r="A1" s="100"/>
      <c r="B1" s="101" t="s">
        <v>31</v>
      </c>
      <c r="C1" s="46"/>
      <c r="D1" s="46"/>
      <c r="E1" s="47" t="s">
        <v>12</v>
      </c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ht="16.5">
      <c r="A2" s="100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16.5">
      <c r="A3" s="100"/>
      <c r="B3" s="49" t="s">
        <v>32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5" ht="16.5">
      <c r="A4" s="100"/>
      <c r="B4" s="46"/>
      <c r="C4" s="46"/>
      <c r="D4" s="46"/>
      <c r="E4" s="46"/>
      <c r="F4" s="46"/>
      <c r="G4" s="46"/>
      <c r="H4" s="46"/>
      <c r="I4" s="102"/>
      <c r="J4" s="46"/>
      <c r="K4" s="46"/>
      <c r="L4" s="46"/>
      <c r="M4" s="46"/>
      <c r="N4" s="46"/>
      <c r="O4" s="46"/>
    </row>
    <row r="5" spans="1:15" ht="16.5">
      <c r="A5" s="100"/>
      <c r="B5" s="49" t="s">
        <v>33</v>
      </c>
      <c r="C5" s="51" t="str">
        <f ca="1">IF('Sp and TY'!$C4="","",'Sp and TY'!$C4)</f>
        <v>Big Bird Dam/Oscar Comp. Site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 ht="16.5">
      <c r="A6" s="100"/>
      <c r="B6" s="49"/>
      <c r="C6" s="51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6.5">
      <c r="A7" s="100"/>
      <c r="B7" s="81">
        <f ca="1">NOW()</f>
        <v>40225.542457523145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</row>
    <row r="8" spans="1:15" ht="17.25" thickBot="1">
      <c r="A8" s="100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</row>
    <row r="9" spans="1:15" s="2" customFormat="1" ht="17.25" thickBot="1">
      <c r="A9" s="103"/>
      <c r="B9" s="49"/>
      <c r="C9" s="104" t="s">
        <v>34</v>
      </c>
      <c r="D9" s="105">
        <v>0</v>
      </c>
      <c r="E9" s="104" t="s">
        <v>34</v>
      </c>
      <c r="F9" s="105">
        <v>1</v>
      </c>
      <c r="G9" s="104" t="s">
        <v>34</v>
      </c>
      <c r="H9" s="105">
        <f ca="1">IF('Sp and TY'!$C11="","",'Sp and TY'!$C11)</f>
        <v>5</v>
      </c>
      <c r="I9" s="104" t="s">
        <v>34</v>
      </c>
      <c r="J9" s="105">
        <f ca="1">IF('Sp and TY'!$C12="","",'Sp and TY'!$C12)</f>
        <v>10</v>
      </c>
      <c r="K9" s="104" t="s">
        <v>34</v>
      </c>
      <c r="L9" s="105">
        <f ca="1">IF('Sp and TY'!$C13="","",'Sp and TY'!$C13)</f>
        <v>25</v>
      </c>
      <c r="M9" s="104" t="s">
        <v>34</v>
      </c>
      <c r="N9" s="105">
        <f ca="1">IF('Sp and TY'!$C16="","",'Sp and TY'!$C16)</f>
        <v>50</v>
      </c>
      <c r="O9" s="49"/>
    </row>
    <row r="10" spans="1:15" s="2" customFormat="1" ht="16.5">
      <c r="A10" s="103"/>
      <c r="B10" s="106" t="s">
        <v>35</v>
      </c>
      <c r="C10" s="107" t="s">
        <v>36</v>
      </c>
      <c r="D10" s="108" t="s">
        <v>37</v>
      </c>
      <c r="E10" s="108" t="s">
        <v>36</v>
      </c>
      <c r="F10" s="108" t="s">
        <v>37</v>
      </c>
      <c r="G10" s="108" t="s">
        <v>36</v>
      </c>
      <c r="H10" s="108" t="s">
        <v>37</v>
      </c>
      <c r="I10" s="108" t="s">
        <v>36</v>
      </c>
      <c r="J10" s="108" t="s">
        <v>37</v>
      </c>
      <c r="K10" s="108" t="s">
        <v>36</v>
      </c>
      <c r="L10" s="108" t="s">
        <v>37</v>
      </c>
      <c r="M10" s="108" t="s">
        <v>36</v>
      </c>
      <c r="N10" s="109" t="s">
        <v>37</v>
      </c>
      <c r="O10" s="49"/>
    </row>
    <row r="11" spans="1:15" ht="16.5">
      <c r="A11" s="100"/>
      <c r="B11" s="73" t="str">
        <f ca="1">IF('Sp and TY'!$C18="","",'Sp and TY'!$C18)</f>
        <v>Yellow Warbler</v>
      </c>
      <c r="C11" s="14">
        <v>0.8</v>
      </c>
      <c r="D11" s="9">
        <v>300</v>
      </c>
      <c r="E11" s="14">
        <v>0.8</v>
      </c>
      <c r="F11" s="9">
        <v>300</v>
      </c>
      <c r="G11" s="14">
        <v>0.8</v>
      </c>
      <c r="H11" s="9">
        <v>300</v>
      </c>
      <c r="I11" s="14">
        <v>0.8</v>
      </c>
      <c r="J11" s="9">
        <v>250</v>
      </c>
      <c r="K11" s="14">
        <v>0.8</v>
      </c>
      <c r="L11" s="9">
        <v>225</v>
      </c>
      <c r="M11" s="14">
        <v>0.8</v>
      </c>
      <c r="N11" s="9">
        <v>200</v>
      </c>
      <c r="O11" s="46"/>
    </row>
    <row r="12" spans="1:15" ht="16.5">
      <c r="A12" s="100"/>
      <c r="B12" s="73" t="str">
        <f ca="1">IF('Sp and TY'!$C19="","",'Sp and TY'!$C19)</f>
        <v>Black-capped Chickadee</v>
      </c>
      <c r="C12" s="14">
        <v>0.9</v>
      </c>
      <c r="D12" s="9">
        <v>3000</v>
      </c>
      <c r="E12" s="14">
        <v>0.9</v>
      </c>
      <c r="F12" s="9">
        <v>3000</v>
      </c>
      <c r="G12" s="14">
        <v>0.9</v>
      </c>
      <c r="H12" s="9">
        <v>3000</v>
      </c>
      <c r="I12" s="14">
        <v>0.9</v>
      </c>
      <c r="J12" s="9">
        <v>2700</v>
      </c>
      <c r="K12" s="14">
        <v>0.8</v>
      </c>
      <c r="L12" s="9">
        <v>2000</v>
      </c>
      <c r="M12" s="14">
        <v>0.7</v>
      </c>
      <c r="N12" s="9">
        <v>1500</v>
      </c>
      <c r="O12" s="46"/>
    </row>
    <row r="13" spans="1:15" ht="16.5">
      <c r="A13" s="100"/>
      <c r="B13" s="73" t="str">
        <f ca="1">IF('Sp and TY'!$C20="","",'Sp and TY'!$C20)</f>
        <v>Lesser Scaup</v>
      </c>
      <c r="C13" s="14">
        <v>1</v>
      </c>
      <c r="D13" s="9">
        <v>30</v>
      </c>
      <c r="E13" s="14">
        <v>1</v>
      </c>
      <c r="F13" s="9">
        <v>30</v>
      </c>
      <c r="G13" s="14">
        <v>1</v>
      </c>
      <c r="H13" s="9">
        <v>30</v>
      </c>
      <c r="I13" s="14">
        <v>1</v>
      </c>
      <c r="J13" s="9">
        <v>30</v>
      </c>
      <c r="K13" s="14">
        <v>1</v>
      </c>
      <c r="L13" s="9">
        <v>30</v>
      </c>
      <c r="M13" s="14">
        <v>1</v>
      </c>
      <c r="N13" s="9">
        <v>30</v>
      </c>
      <c r="O13" s="46"/>
    </row>
    <row r="14" spans="1:15" ht="16.5">
      <c r="A14" s="100"/>
      <c r="B14" s="73" t="str">
        <f ca="1">IF('Sp and TY'!$C21="","",'Sp and TY'!$C21)</f>
        <v/>
      </c>
      <c r="C14" s="14"/>
      <c r="D14" s="9"/>
      <c r="E14" s="14"/>
      <c r="F14" s="9"/>
      <c r="G14" s="14"/>
      <c r="H14" s="9"/>
      <c r="I14" s="14"/>
      <c r="J14" s="9"/>
      <c r="K14" s="14"/>
      <c r="L14" s="9"/>
      <c r="M14" s="14"/>
      <c r="N14" s="9"/>
      <c r="O14" s="46"/>
    </row>
    <row r="15" spans="1:15" ht="16.5">
      <c r="A15" s="100"/>
      <c r="B15" s="73" t="str">
        <f ca="1">IF('Sp and TY'!$C22="","",'Sp and TY'!$C22)</f>
        <v/>
      </c>
      <c r="C15" s="14"/>
      <c r="D15" s="9"/>
      <c r="E15" s="14"/>
      <c r="F15" s="9"/>
      <c r="G15" s="14"/>
      <c r="H15" s="9"/>
      <c r="I15" s="14"/>
      <c r="J15" s="9"/>
      <c r="K15" s="14"/>
      <c r="L15" s="9"/>
      <c r="M15" s="14"/>
      <c r="N15" s="9"/>
      <c r="O15" s="46"/>
    </row>
    <row r="16" spans="1:15" ht="16.5">
      <c r="A16" s="100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</row>
    <row r="17" spans="1:15" ht="16.5">
      <c r="A17" s="100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</row>
    <row r="18" spans="1:15">
      <c r="A18" s="100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</row>
    <row r="19" spans="1:15">
      <c r="A19" s="100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</row>
    <row r="20" spans="1:15">
      <c r="A20" s="100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</row>
    <row r="21" spans="1:15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</row>
    <row r="22" spans="1:15">
      <c r="A22" s="100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</row>
    <row r="23" spans="1:15">
      <c r="A23" s="100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</row>
    <row r="24" spans="1:15">
      <c r="A24" s="100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</row>
  </sheetData>
  <sheetProtection sheet="1" objects="1" scenarios="1"/>
  <phoneticPr fontId="0" type="noConversion"/>
  <pageMargins left="0.5" right="0.25" top="1" bottom="1" header="0.5" footer="0.5"/>
  <pageSetup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Q21"/>
  <sheetViews>
    <sheetView showGridLines="0" showRowColHeaders="0" showOutlineSymbols="0" zoomScale="90" workbookViewId="0">
      <selection activeCell="G17" sqref="G17"/>
    </sheetView>
  </sheetViews>
  <sheetFormatPr defaultRowHeight="15.75"/>
  <cols>
    <col min="1" max="1" width="4" style="1" customWidth="1"/>
    <col min="2" max="2" width="32.83203125" style="1" customWidth="1"/>
    <col min="3" max="3" width="7.83203125" style="1" customWidth="1"/>
    <col min="4" max="4" width="8.5" style="1" customWidth="1"/>
    <col min="5" max="5" width="7.1640625" style="1" customWidth="1"/>
    <col min="6" max="6" width="8.83203125" style="1" customWidth="1"/>
    <col min="7" max="7" width="7.33203125" style="1" customWidth="1"/>
    <col min="8" max="8" width="8.6640625" style="1" customWidth="1"/>
    <col min="9" max="9" width="8.33203125" style="1" customWidth="1"/>
    <col min="10" max="10" width="8.6640625" style="1" customWidth="1"/>
    <col min="11" max="11" width="7.1640625" style="1" customWidth="1"/>
    <col min="12" max="12" width="8.6640625" style="1" customWidth="1"/>
    <col min="13" max="13" width="6.5" style="1" customWidth="1"/>
    <col min="14" max="14" width="8.6640625" style="1" customWidth="1"/>
    <col min="15" max="16384" width="9.33203125" style="1"/>
  </cols>
  <sheetData>
    <row r="1" spans="1:17" ht="27">
      <c r="A1" s="100"/>
      <c r="B1" s="101" t="s">
        <v>31</v>
      </c>
      <c r="C1" s="46"/>
      <c r="D1" s="46"/>
      <c r="E1" s="47" t="s">
        <v>12</v>
      </c>
      <c r="F1" s="46"/>
      <c r="G1" s="46"/>
      <c r="H1" s="46"/>
      <c r="I1" s="46"/>
      <c r="J1" s="46"/>
      <c r="K1" s="46"/>
      <c r="L1" s="46"/>
      <c r="M1" s="46"/>
      <c r="N1" s="46"/>
      <c r="O1" s="46"/>
      <c r="P1" s="100"/>
      <c r="Q1" s="100"/>
    </row>
    <row r="2" spans="1:17" ht="16.5">
      <c r="A2" s="100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100"/>
      <c r="Q2" s="100"/>
    </row>
    <row r="3" spans="1:17" ht="16.5">
      <c r="A3" s="100"/>
      <c r="B3" s="49" t="s">
        <v>71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100"/>
      <c r="Q3" s="100"/>
    </row>
    <row r="4" spans="1:17" ht="16.5">
      <c r="A4" s="100"/>
      <c r="B4" s="46"/>
      <c r="C4" s="46"/>
      <c r="D4" s="46"/>
      <c r="E4" s="46"/>
      <c r="F4" s="46"/>
      <c r="G4" s="46"/>
      <c r="H4" s="46"/>
      <c r="I4" s="102"/>
      <c r="J4" s="46"/>
      <c r="K4" s="46"/>
      <c r="L4" s="46"/>
      <c r="M4" s="46"/>
      <c r="N4" s="46"/>
      <c r="O4" s="46"/>
      <c r="P4" s="100"/>
      <c r="Q4" s="100"/>
    </row>
    <row r="5" spans="1:17" ht="16.5">
      <c r="A5" s="100"/>
      <c r="B5" s="49" t="s">
        <v>33</v>
      </c>
      <c r="C5" s="51" t="str">
        <f ca="1">IF('Sp and TY'!$C4="","",'Sp and TY'!$C4)</f>
        <v>Big Bird Dam/Oscar Comp. Site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100"/>
      <c r="Q5" s="100"/>
    </row>
    <row r="6" spans="1:17" ht="16.5">
      <c r="A6" s="100"/>
      <c r="B6" s="49"/>
      <c r="C6" s="51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100"/>
      <c r="Q6" s="100"/>
    </row>
    <row r="7" spans="1:17" ht="16.5">
      <c r="A7" s="100"/>
      <c r="B7" s="81">
        <f ca="1">NOW()</f>
        <v>40225.542457523145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100"/>
      <c r="Q7" s="100"/>
    </row>
    <row r="8" spans="1:17" ht="17.25" thickBot="1">
      <c r="A8" s="100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100"/>
      <c r="Q8" s="100"/>
    </row>
    <row r="9" spans="1:17" s="2" customFormat="1" ht="17.25" thickBot="1">
      <c r="A9" s="103"/>
      <c r="B9" s="49"/>
      <c r="C9" s="104" t="s">
        <v>34</v>
      </c>
      <c r="D9" s="105">
        <v>0</v>
      </c>
      <c r="E9" s="104" t="s">
        <v>34</v>
      </c>
      <c r="F9" s="105">
        <v>1</v>
      </c>
      <c r="G9" s="104" t="s">
        <v>34</v>
      </c>
      <c r="H9" s="105">
        <f ca="1">IF('Sp and TY'!$C11="","",'Sp and TY'!$C11)</f>
        <v>5</v>
      </c>
      <c r="I9" s="104" t="s">
        <v>34</v>
      </c>
      <c r="J9" s="105">
        <f ca="1">IF('Sp and TY'!$C12="","",'Sp and TY'!$C12)</f>
        <v>10</v>
      </c>
      <c r="K9" s="104" t="s">
        <v>34</v>
      </c>
      <c r="L9" s="105">
        <f ca="1">IF('Sp and TY'!$C13="","",'Sp and TY'!$C13)</f>
        <v>25</v>
      </c>
      <c r="M9" s="104" t="s">
        <v>34</v>
      </c>
      <c r="N9" s="105">
        <f ca="1">IF('Sp and TY'!$C16="","",'Sp and TY'!$C16)</f>
        <v>50</v>
      </c>
      <c r="O9" s="49"/>
      <c r="P9" s="103"/>
      <c r="Q9" s="103"/>
    </row>
    <row r="10" spans="1:17" s="2" customFormat="1" ht="16.5">
      <c r="A10" s="103"/>
      <c r="B10" s="106" t="s">
        <v>35</v>
      </c>
      <c r="C10" s="107" t="s">
        <v>36</v>
      </c>
      <c r="D10" s="108" t="s">
        <v>37</v>
      </c>
      <c r="E10" s="108" t="s">
        <v>36</v>
      </c>
      <c r="F10" s="108" t="s">
        <v>37</v>
      </c>
      <c r="G10" s="108" t="s">
        <v>36</v>
      </c>
      <c r="H10" s="108" t="s">
        <v>37</v>
      </c>
      <c r="I10" s="108" t="s">
        <v>36</v>
      </c>
      <c r="J10" s="108" t="s">
        <v>37</v>
      </c>
      <c r="K10" s="108" t="s">
        <v>36</v>
      </c>
      <c r="L10" s="108" t="s">
        <v>37</v>
      </c>
      <c r="M10" s="108" t="s">
        <v>36</v>
      </c>
      <c r="N10" s="109" t="s">
        <v>37</v>
      </c>
      <c r="O10" s="49"/>
      <c r="P10" s="103"/>
      <c r="Q10" s="103"/>
    </row>
    <row r="11" spans="1:17" ht="16.5">
      <c r="A11" s="100"/>
      <c r="B11" s="73" t="str">
        <f ca="1">IF('Sp and TY'!$C18="","",'Sp and TY'!$C18)</f>
        <v>Yellow Warbler</v>
      </c>
      <c r="C11" s="110">
        <f ca="1">IF('PA1'!C11="","",'PA1'!C11)</f>
        <v>0.8</v>
      </c>
      <c r="D11" s="111">
        <f ca="1">IF('PA1'!D11="","",'PA1'!D11)</f>
        <v>300</v>
      </c>
      <c r="E11" s="122">
        <f ca="1">'PA1'!E11</f>
        <v>0.8</v>
      </c>
      <c r="F11" s="9">
        <v>300</v>
      </c>
      <c r="G11" s="9">
        <v>0.8</v>
      </c>
      <c r="H11" s="9">
        <v>250</v>
      </c>
      <c r="I11" s="9">
        <v>0.8</v>
      </c>
      <c r="J11" s="9">
        <v>5</v>
      </c>
      <c r="K11" s="9">
        <v>0.7</v>
      </c>
      <c r="L11" s="9">
        <v>30</v>
      </c>
      <c r="M11" s="9">
        <v>0.8</v>
      </c>
      <c r="N11" s="9">
        <v>50</v>
      </c>
      <c r="O11" s="46"/>
      <c r="P11" s="100"/>
      <c r="Q11" s="100"/>
    </row>
    <row r="12" spans="1:17" ht="16.5">
      <c r="A12" s="100"/>
      <c r="B12" s="73" t="str">
        <f ca="1">IF('Sp and TY'!$C19="","",'Sp and TY'!$C19)</f>
        <v>Black-capped Chickadee</v>
      </c>
      <c r="C12" s="110">
        <f ca="1">IF('PA1'!C12="","",'PA1'!C12)</f>
        <v>0.9</v>
      </c>
      <c r="D12" s="111">
        <f ca="1">IF('PA1'!D12="","",'PA1'!D12)</f>
        <v>3000</v>
      </c>
      <c r="E12" s="122">
        <f ca="1">'PA1'!E12</f>
        <v>0.9</v>
      </c>
      <c r="F12" s="9">
        <v>3000</v>
      </c>
      <c r="G12" s="9">
        <v>0.9</v>
      </c>
      <c r="H12" s="9">
        <v>60</v>
      </c>
      <c r="I12" s="9">
        <v>0.7</v>
      </c>
      <c r="J12" s="9">
        <v>60</v>
      </c>
      <c r="K12" s="9">
        <v>0.6</v>
      </c>
      <c r="L12" s="9">
        <v>100</v>
      </c>
      <c r="M12" s="9">
        <v>0.6</v>
      </c>
      <c r="N12" s="9">
        <v>150</v>
      </c>
      <c r="O12" s="46"/>
      <c r="P12" s="100"/>
      <c r="Q12" s="100"/>
    </row>
    <row r="13" spans="1:17" ht="16.5">
      <c r="A13" s="100"/>
      <c r="B13" s="73" t="str">
        <f ca="1">IF('Sp and TY'!$C20="","",'Sp and TY'!$C20)</f>
        <v>Lesser Scaup</v>
      </c>
      <c r="C13" s="110">
        <f ca="1">IF('PA1'!C13="","",'PA1'!C13)</f>
        <v>1</v>
      </c>
      <c r="D13" s="111">
        <f ca="1">IF('PA1'!D13="","",'PA1'!D13)</f>
        <v>30</v>
      </c>
      <c r="E13" s="9">
        <v>1</v>
      </c>
      <c r="F13" s="9">
        <v>30</v>
      </c>
      <c r="G13" s="9">
        <v>1</v>
      </c>
      <c r="H13" s="9">
        <v>30</v>
      </c>
      <c r="I13" s="9">
        <v>1</v>
      </c>
      <c r="J13" s="9">
        <v>275</v>
      </c>
      <c r="K13" s="9">
        <v>1</v>
      </c>
      <c r="L13" s="9">
        <v>275</v>
      </c>
      <c r="M13" s="9">
        <v>1</v>
      </c>
      <c r="N13" s="9">
        <v>275</v>
      </c>
      <c r="O13" s="46"/>
      <c r="P13" s="100"/>
      <c r="Q13" s="100"/>
    </row>
    <row r="14" spans="1:17" ht="16.5">
      <c r="A14" s="100"/>
      <c r="B14" s="73" t="str">
        <f ca="1">IF('Sp and TY'!$C21="","",'Sp and TY'!$C21)</f>
        <v/>
      </c>
      <c r="C14" s="110" t="str">
        <f ca="1">IF('PA1'!C14="","",'PA1'!C14)</f>
        <v/>
      </c>
      <c r="D14" s="111" t="str">
        <f ca="1">IF('PA1'!D14="","",'PA1'!D14)</f>
        <v/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46"/>
      <c r="P14" s="100"/>
      <c r="Q14" s="100"/>
    </row>
    <row r="15" spans="1:17" ht="17.25" thickBot="1">
      <c r="A15" s="100"/>
      <c r="B15" s="73" t="str">
        <f ca="1">IF('Sp and TY'!$C22="","",'Sp and TY'!$C22)</f>
        <v/>
      </c>
      <c r="C15" s="112" t="str">
        <f ca="1">IF('PA1'!C15="","",'PA1'!C15)</f>
        <v/>
      </c>
      <c r="D15" s="113" t="str">
        <f ca="1">IF('PA1'!D15="","",'PA1'!D15)</f>
        <v/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46"/>
      <c r="P15" s="100"/>
      <c r="Q15" s="100"/>
    </row>
    <row r="16" spans="1:17" ht="16.5">
      <c r="A16" s="100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100"/>
      <c r="Q16" s="100"/>
    </row>
    <row r="17" spans="1:17" ht="16.5">
      <c r="A17" s="100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100"/>
      <c r="Q17" s="100"/>
    </row>
    <row r="18" spans="1:17">
      <c r="A18" s="100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</row>
    <row r="19" spans="1:17">
      <c r="A19" s="100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</row>
    <row r="20" spans="1:17">
      <c r="A20" s="100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</row>
    <row r="21" spans="1:17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</row>
  </sheetData>
  <sheetProtection sheet="1" objects="1" scenarios="1"/>
  <phoneticPr fontId="0" type="noConversion"/>
  <pageMargins left="0.5" right="0.25" top="1" bottom="1" header="0.5" footer="0.5"/>
  <pageSetup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O24"/>
  <sheetViews>
    <sheetView showGridLines="0" showRowColHeaders="0" showOutlineSymbols="0" zoomScale="90" workbookViewId="0">
      <selection activeCell="M11" sqref="M11:M12"/>
    </sheetView>
  </sheetViews>
  <sheetFormatPr defaultRowHeight="15.75"/>
  <cols>
    <col min="1" max="1" width="4.83203125" style="1" customWidth="1"/>
    <col min="2" max="2" width="32.83203125" style="1" customWidth="1"/>
    <col min="3" max="3" width="7.5" style="1" customWidth="1"/>
    <col min="4" max="4" width="8.83203125" style="1" customWidth="1"/>
    <col min="5" max="5" width="7.6640625" style="1" customWidth="1"/>
    <col min="6" max="6" width="8" style="1" customWidth="1"/>
    <col min="7" max="7" width="7.1640625" style="1" customWidth="1"/>
    <col min="8" max="8" width="8" style="1" customWidth="1"/>
    <col min="9" max="9" width="8.5" style="1" customWidth="1"/>
    <col min="10" max="10" width="8" style="1" customWidth="1"/>
    <col min="11" max="11" width="7.6640625" style="1" customWidth="1"/>
    <col min="12" max="12" width="8.83203125" style="1" customWidth="1"/>
    <col min="13" max="13" width="7.83203125" style="1" customWidth="1"/>
    <col min="14" max="16384" width="9.33203125" style="1"/>
  </cols>
  <sheetData>
    <row r="1" spans="1:15" ht="27">
      <c r="A1" s="100"/>
      <c r="B1" s="101" t="s">
        <v>31</v>
      </c>
      <c r="C1" s="46"/>
      <c r="D1" s="46"/>
      <c r="E1" s="47" t="s">
        <v>12</v>
      </c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ht="16.5">
      <c r="A2" s="100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16.5">
      <c r="A3" s="100"/>
      <c r="B3" s="49" t="s">
        <v>89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5" ht="16.5">
      <c r="A4" s="100"/>
      <c r="B4" s="46"/>
      <c r="C4" s="46"/>
      <c r="D4" s="46"/>
      <c r="E4" s="46"/>
      <c r="F4" s="46"/>
      <c r="G4" s="46"/>
      <c r="H4" s="46"/>
      <c r="I4" s="102"/>
      <c r="J4" s="46"/>
      <c r="K4" s="46"/>
      <c r="L4" s="46"/>
      <c r="M4" s="46"/>
      <c r="N4" s="46"/>
      <c r="O4" s="46"/>
    </row>
    <row r="5" spans="1:15" ht="16.5">
      <c r="A5" s="100"/>
      <c r="B5" s="49" t="s">
        <v>33</v>
      </c>
      <c r="C5" s="51" t="str">
        <f ca="1">IF('Sp and TY'!$C4="","",'Sp and TY'!$C4)</f>
        <v>Big Bird Dam/Oscar Comp. Site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 ht="16.5">
      <c r="A6" s="100"/>
      <c r="B6" s="49"/>
      <c r="C6" s="51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6.5">
      <c r="A7" s="100"/>
      <c r="B7" s="81">
        <f ca="1">NOW()</f>
        <v>40225.542457523145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</row>
    <row r="8" spans="1:15" ht="17.25" thickBot="1">
      <c r="A8" s="100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</row>
    <row r="9" spans="1:15" s="2" customFormat="1" ht="17.25" thickBot="1">
      <c r="A9" s="103"/>
      <c r="B9" s="49"/>
      <c r="C9" s="104" t="s">
        <v>34</v>
      </c>
      <c r="D9" s="105">
        <v>0</v>
      </c>
      <c r="E9" s="104" t="s">
        <v>34</v>
      </c>
      <c r="F9" s="105">
        <v>1</v>
      </c>
      <c r="G9" s="104" t="s">
        <v>34</v>
      </c>
      <c r="H9" s="105">
        <f ca="1">IF('Sp and TY'!$C11="","",'Sp and TY'!$C11)</f>
        <v>5</v>
      </c>
      <c r="I9" s="104" t="s">
        <v>34</v>
      </c>
      <c r="J9" s="105">
        <f ca="1">IF('Sp and TY'!$C12="","",'Sp and TY'!$C12)</f>
        <v>10</v>
      </c>
      <c r="K9" s="104" t="s">
        <v>34</v>
      </c>
      <c r="L9" s="105">
        <f ca="1">IF('Sp and TY'!$C13="","",'Sp and TY'!$C13)</f>
        <v>25</v>
      </c>
      <c r="M9" s="104" t="s">
        <v>34</v>
      </c>
      <c r="N9" s="105">
        <f ca="1">IF('Sp and TY'!$C16="","",'Sp and TY'!$C16)</f>
        <v>50</v>
      </c>
      <c r="O9" s="49"/>
    </row>
    <row r="10" spans="1:15" s="2" customFormat="1" ht="16.5">
      <c r="A10" s="103"/>
      <c r="B10" s="106" t="s">
        <v>35</v>
      </c>
      <c r="C10" s="107" t="s">
        <v>36</v>
      </c>
      <c r="D10" s="108" t="s">
        <v>37</v>
      </c>
      <c r="E10" s="108" t="s">
        <v>36</v>
      </c>
      <c r="F10" s="108" t="s">
        <v>37</v>
      </c>
      <c r="G10" s="108" t="s">
        <v>36</v>
      </c>
      <c r="H10" s="108" t="s">
        <v>37</v>
      </c>
      <c r="I10" s="108" t="s">
        <v>36</v>
      </c>
      <c r="J10" s="108" t="s">
        <v>37</v>
      </c>
      <c r="K10" s="108" t="s">
        <v>36</v>
      </c>
      <c r="L10" s="108" t="s">
        <v>37</v>
      </c>
      <c r="M10" s="108" t="s">
        <v>36</v>
      </c>
      <c r="N10" s="109" t="s">
        <v>37</v>
      </c>
      <c r="O10" s="49"/>
    </row>
    <row r="11" spans="1:15" ht="16.5">
      <c r="A11" s="100"/>
      <c r="B11" s="73" t="str">
        <f ca="1">IF('Sp and TY'!$C18="","",'Sp and TY'!$C18)</f>
        <v>Yellow Warbler</v>
      </c>
      <c r="C11" s="14"/>
      <c r="D11" s="111">
        <f ca="1">IF($B11="","",'Sp and TY'!$C$7)</f>
        <v>1000</v>
      </c>
      <c r="E11" s="14"/>
      <c r="F11" s="111">
        <f ca="1">IF($B11="","",'Sp and TY'!$C$7)</f>
        <v>1000</v>
      </c>
      <c r="G11" s="14"/>
      <c r="H11" s="111">
        <f ca="1">IF($B11="","",'Sp and TY'!$C$7)</f>
        <v>1000</v>
      </c>
      <c r="I11" s="14"/>
      <c r="J11" s="111">
        <f ca="1">IF($B11="","",'Sp and TY'!$C$7)</f>
        <v>1000</v>
      </c>
      <c r="K11" s="14"/>
      <c r="L11" s="111">
        <f ca="1">IF($B11="","",'Sp and TY'!$C$7)</f>
        <v>1000</v>
      </c>
      <c r="M11" s="14"/>
      <c r="N11" s="111">
        <f ca="1">IF($B11="","",'Sp and TY'!$C$7)</f>
        <v>1000</v>
      </c>
      <c r="O11" s="46"/>
    </row>
    <row r="12" spans="1:15" ht="16.5">
      <c r="A12" s="100"/>
      <c r="B12" s="73" t="str">
        <f ca="1">IF('Sp and TY'!$C19="","",'Sp and TY'!$C19)</f>
        <v>Black-capped Chickadee</v>
      </c>
      <c r="C12" s="14"/>
      <c r="D12" s="111">
        <f ca="1">IF($B12="","",'Sp and TY'!$C$7)</f>
        <v>1000</v>
      </c>
      <c r="E12" s="14"/>
      <c r="F12" s="111">
        <f ca="1">IF($B12="","",'Sp and TY'!$C$7)</f>
        <v>1000</v>
      </c>
      <c r="G12" s="14"/>
      <c r="H12" s="111">
        <f ca="1">IF($B12="","",'Sp and TY'!$C$7)</f>
        <v>1000</v>
      </c>
      <c r="I12" s="14"/>
      <c r="J12" s="111">
        <f ca="1">IF($B12="","",'Sp and TY'!$C$7)</f>
        <v>1000</v>
      </c>
      <c r="K12" s="14"/>
      <c r="L12" s="111">
        <f ca="1">IF($B12="","",'Sp and TY'!$C$7)</f>
        <v>1000</v>
      </c>
      <c r="M12" s="14"/>
      <c r="N12" s="111">
        <f ca="1">IF($B12="","",'Sp and TY'!$C$7)</f>
        <v>1000</v>
      </c>
      <c r="O12" s="46"/>
    </row>
    <row r="13" spans="1:15" ht="16.5">
      <c r="A13" s="100"/>
      <c r="B13" s="73" t="str">
        <f ca="1">IF('Sp and TY'!$C20="","",'Sp and TY'!$C20)</f>
        <v>Lesser Scaup</v>
      </c>
      <c r="C13" s="14"/>
      <c r="D13" s="111">
        <f ca="1">IF($B13="","",'Sp and TY'!$C$7)</f>
        <v>1000</v>
      </c>
      <c r="E13" s="14"/>
      <c r="F13" s="111">
        <f ca="1">IF($B13="","",'Sp and TY'!$C$7)</f>
        <v>1000</v>
      </c>
      <c r="G13" s="14"/>
      <c r="H13" s="111">
        <f ca="1">IF($B13="","",'Sp and TY'!$C$7)</f>
        <v>1000</v>
      </c>
      <c r="I13" s="14"/>
      <c r="J13" s="111">
        <f ca="1">IF($B13="","",'Sp and TY'!$C$7)</f>
        <v>1000</v>
      </c>
      <c r="K13" s="14"/>
      <c r="L13" s="111">
        <f ca="1">IF($B13="","",'Sp and TY'!$C$7)</f>
        <v>1000</v>
      </c>
      <c r="M13" s="14"/>
      <c r="N13" s="111">
        <f ca="1">IF($B13="","",'Sp and TY'!$C$7)</f>
        <v>1000</v>
      </c>
      <c r="O13" s="46"/>
    </row>
    <row r="14" spans="1:15" ht="16.5">
      <c r="A14" s="100"/>
      <c r="B14" s="73" t="str">
        <f ca="1">IF('Sp and TY'!$C21="","",'Sp and TY'!$C21)</f>
        <v/>
      </c>
      <c r="C14" s="14"/>
      <c r="D14" s="111" t="str">
        <f ca="1">IF($B14="","",'Sp and TY'!$C$7)</f>
        <v/>
      </c>
      <c r="E14" s="14"/>
      <c r="F14" s="111" t="str">
        <f ca="1">IF($B14="","",'Sp and TY'!$C$7)</f>
        <v/>
      </c>
      <c r="G14" s="14"/>
      <c r="H14" s="111" t="str">
        <f ca="1">IF($B14="","",'Sp and TY'!$C$7)</f>
        <v/>
      </c>
      <c r="I14" s="14"/>
      <c r="J14" s="111" t="str">
        <f ca="1">IF($B14="","",'Sp and TY'!$C$7)</f>
        <v/>
      </c>
      <c r="K14" s="14"/>
      <c r="L14" s="111" t="str">
        <f ca="1">IF($B14="","",'Sp and TY'!$C$7)</f>
        <v/>
      </c>
      <c r="M14" s="14"/>
      <c r="N14" s="111" t="str">
        <f ca="1">IF($B14="","",'Sp and TY'!$C$7)</f>
        <v/>
      </c>
      <c r="O14" s="46"/>
    </row>
    <row r="15" spans="1:15" ht="16.5">
      <c r="A15" s="100"/>
      <c r="B15" s="73" t="str">
        <f ca="1">IF('Sp and TY'!$C22="","",'Sp and TY'!$C22)</f>
        <v/>
      </c>
      <c r="C15" s="14"/>
      <c r="D15" s="111" t="str">
        <f ca="1">IF($B15="","",'Sp and TY'!$C$7)</f>
        <v/>
      </c>
      <c r="E15" s="14"/>
      <c r="F15" s="111" t="str">
        <f ca="1">IF($B15="","",'Sp and TY'!$C$7)</f>
        <v/>
      </c>
      <c r="G15" s="14"/>
      <c r="H15" s="111" t="str">
        <f ca="1">IF($B15="","",'Sp and TY'!$C$7)</f>
        <v/>
      </c>
      <c r="I15" s="14"/>
      <c r="J15" s="111" t="str">
        <f ca="1">IF($B15="","",'Sp and TY'!$C$7)</f>
        <v/>
      </c>
      <c r="K15" s="14"/>
      <c r="L15" s="111" t="str">
        <f ca="1">IF($B15="","",'Sp and TY'!$C$7)</f>
        <v/>
      </c>
      <c r="M15" s="14"/>
      <c r="N15" s="111" t="str">
        <f ca="1">IF($B15="","",'Sp and TY'!$C$7)</f>
        <v/>
      </c>
      <c r="O15" s="46"/>
    </row>
    <row r="16" spans="1:15" ht="16.5">
      <c r="A16" s="100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</row>
    <row r="17" spans="1:15" ht="16.5">
      <c r="A17" s="100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</row>
    <row r="18" spans="1:15">
      <c r="A18" s="100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</row>
    <row r="19" spans="1:15">
      <c r="A19" s="100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</row>
    <row r="20" spans="1:15">
      <c r="A20" s="100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</row>
    <row r="21" spans="1:15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</row>
    <row r="22" spans="1:15">
      <c r="A22" s="100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</row>
    <row r="23" spans="1:15">
      <c r="A23" s="100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</row>
    <row r="24" spans="1:15">
      <c r="A24" s="100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</row>
  </sheetData>
  <sheetProtection sheet="1" objects="1" scenarios="1"/>
  <phoneticPr fontId="0" type="noConversion"/>
  <pageMargins left="0.25" right="0.25" top="1" bottom="1" header="0.5" footer="0.5"/>
  <pageSetup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O24"/>
  <sheetViews>
    <sheetView showGridLines="0" showRowColHeaders="0" showOutlineSymbols="0" topLeftCell="B1" zoomScale="90" workbookViewId="0">
      <selection activeCell="E12" sqref="E12"/>
    </sheetView>
  </sheetViews>
  <sheetFormatPr defaultRowHeight="15.75"/>
  <cols>
    <col min="1" max="1" width="3.33203125" style="1" customWidth="1"/>
    <col min="2" max="2" width="32.83203125" style="1" customWidth="1"/>
    <col min="3" max="3" width="8" style="1" customWidth="1"/>
    <col min="4" max="4" width="8.6640625" style="1" customWidth="1"/>
    <col min="5" max="5" width="8.33203125" style="1" customWidth="1"/>
    <col min="6" max="6" width="8.5" style="1" customWidth="1"/>
    <col min="7" max="7" width="8" style="1" customWidth="1"/>
    <col min="8" max="8" width="8.33203125" style="1" customWidth="1"/>
    <col min="9" max="9" width="8" style="1" customWidth="1"/>
    <col min="10" max="10" width="8.5" style="1" customWidth="1"/>
    <col min="11" max="11" width="7.1640625" style="1" customWidth="1"/>
    <col min="12" max="12" width="8.83203125" style="1" customWidth="1"/>
    <col min="13" max="13" width="7" style="1" customWidth="1"/>
    <col min="14" max="14" width="8" style="1" customWidth="1"/>
    <col min="15" max="16384" width="9.33203125" style="1"/>
  </cols>
  <sheetData>
    <row r="1" spans="1:15" ht="27">
      <c r="A1" s="100"/>
      <c r="B1" s="101" t="s">
        <v>31</v>
      </c>
      <c r="C1" s="46"/>
      <c r="D1" s="46"/>
      <c r="E1" s="47" t="s">
        <v>12</v>
      </c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ht="16.5">
      <c r="A2" s="100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16.5">
      <c r="A3" s="100"/>
      <c r="B3" s="49" t="s">
        <v>90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5" ht="16.5">
      <c r="A4" s="100"/>
      <c r="B4" s="46"/>
      <c r="C4" s="46"/>
      <c r="D4" s="46"/>
      <c r="E4" s="46"/>
      <c r="F4" s="46"/>
      <c r="G4" s="46"/>
      <c r="H4" s="46"/>
      <c r="I4" s="102"/>
      <c r="J4" s="46"/>
      <c r="K4" s="46"/>
      <c r="L4" s="46"/>
      <c r="M4" s="46"/>
      <c r="N4" s="46"/>
      <c r="O4" s="46"/>
    </row>
    <row r="5" spans="1:15" ht="16.5">
      <c r="A5" s="100"/>
      <c r="B5" s="49" t="s">
        <v>33</v>
      </c>
      <c r="C5" s="51" t="str">
        <f ca="1">IF('Sp and TY'!$C4="","",'Sp and TY'!$C4)</f>
        <v>Big Bird Dam/Oscar Comp. Site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 ht="16.5">
      <c r="A6" s="100"/>
      <c r="B6" s="49"/>
      <c r="C6" s="51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ht="16.5">
      <c r="A7" s="100"/>
      <c r="B7" s="81">
        <f ca="1">NOW()</f>
        <v>40225.542457523145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</row>
    <row r="8" spans="1:15" ht="17.25" thickBot="1">
      <c r="A8" s="100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</row>
    <row r="9" spans="1:15" s="2" customFormat="1" ht="17.25" thickBot="1">
      <c r="A9" s="103"/>
      <c r="B9" s="49"/>
      <c r="C9" s="104" t="s">
        <v>34</v>
      </c>
      <c r="D9" s="105">
        <v>0</v>
      </c>
      <c r="E9" s="104" t="s">
        <v>34</v>
      </c>
      <c r="F9" s="105">
        <v>1</v>
      </c>
      <c r="G9" s="104" t="s">
        <v>34</v>
      </c>
      <c r="H9" s="105">
        <f ca="1">IF('Sp and TY'!$C11="","",'Sp and TY'!$C11)</f>
        <v>5</v>
      </c>
      <c r="I9" s="104" t="s">
        <v>34</v>
      </c>
      <c r="J9" s="105">
        <f ca="1">IF('Sp and TY'!$C12="","",'Sp and TY'!$C12)</f>
        <v>10</v>
      </c>
      <c r="K9" s="104" t="s">
        <v>34</v>
      </c>
      <c r="L9" s="105">
        <f ca="1">IF('Sp and TY'!$C13="","",'Sp and TY'!$C13)</f>
        <v>25</v>
      </c>
      <c r="M9" s="104" t="s">
        <v>34</v>
      </c>
      <c r="N9" s="105">
        <f ca="1">IF('Sp and TY'!$C16="","",'Sp and TY'!$C16)</f>
        <v>50</v>
      </c>
      <c r="O9" s="49"/>
    </row>
    <row r="10" spans="1:15" s="2" customFormat="1" ht="16.5">
      <c r="A10" s="103"/>
      <c r="B10" s="106" t="s">
        <v>35</v>
      </c>
      <c r="C10" s="107" t="s">
        <v>36</v>
      </c>
      <c r="D10" s="108" t="s">
        <v>37</v>
      </c>
      <c r="E10" s="108" t="s">
        <v>36</v>
      </c>
      <c r="F10" s="108" t="s">
        <v>37</v>
      </c>
      <c r="G10" s="108" t="s">
        <v>36</v>
      </c>
      <c r="H10" s="108" t="s">
        <v>37</v>
      </c>
      <c r="I10" s="108" t="s">
        <v>36</v>
      </c>
      <c r="J10" s="108" t="s">
        <v>37</v>
      </c>
      <c r="K10" s="108" t="s">
        <v>36</v>
      </c>
      <c r="L10" s="108" t="s">
        <v>37</v>
      </c>
      <c r="M10" s="108" t="s">
        <v>36</v>
      </c>
      <c r="N10" s="109" t="s">
        <v>37</v>
      </c>
      <c r="O10" s="49"/>
    </row>
    <row r="11" spans="1:15" ht="16.5">
      <c r="A11" s="100"/>
      <c r="B11" s="73" t="str">
        <f ca="1">IF('Sp and TY'!$C18="","",'Sp and TY'!$C18)</f>
        <v>Yellow Warbler</v>
      </c>
      <c r="C11" s="110" t="str">
        <f ca="1">IF('MP1'!C11="","",'MP1'!C11)</f>
        <v/>
      </c>
      <c r="D11" s="111">
        <f ca="1">IF($B11="","",'Sp and TY'!$C$7)</f>
        <v>1000</v>
      </c>
      <c r="E11" s="122"/>
      <c r="F11" s="111">
        <f ca="1">IF($B11="","",'Sp and TY'!$C$7)</f>
        <v>1000</v>
      </c>
      <c r="G11" s="9"/>
      <c r="H11" s="111">
        <f ca="1">IF($B11="","",'Sp and TY'!$C$7)</f>
        <v>1000</v>
      </c>
      <c r="I11" s="9"/>
      <c r="J11" s="111">
        <f ca="1">IF($B11="","",'Sp and TY'!$C$7)</f>
        <v>1000</v>
      </c>
      <c r="K11" s="9"/>
      <c r="L11" s="111">
        <f ca="1">IF($B11="","",'Sp and TY'!$C$7)</f>
        <v>1000</v>
      </c>
      <c r="M11" s="9"/>
      <c r="N11" s="120">
        <f ca="1">IF($B11="","",'Sp and TY'!$C$7)</f>
        <v>1000</v>
      </c>
      <c r="O11" s="46"/>
    </row>
    <row r="12" spans="1:15" ht="16.5">
      <c r="A12" s="100"/>
      <c r="B12" s="73" t="str">
        <f ca="1">IF('Sp and TY'!$C19="","",'Sp and TY'!$C19)</f>
        <v>Black-capped Chickadee</v>
      </c>
      <c r="C12" s="110" t="str">
        <f ca="1">IF('MP1'!C12="","",'MP1'!C12)</f>
        <v/>
      </c>
      <c r="D12" s="111">
        <f ca="1">IF($B12="","",'Sp and TY'!$C$7)</f>
        <v>1000</v>
      </c>
      <c r="E12" s="122"/>
      <c r="F12" s="111">
        <f ca="1">IF($B12="","",'Sp and TY'!$C$7)</f>
        <v>1000</v>
      </c>
      <c r="G12" s="9"/>
      <c r="H12" s="111">
        <f ca="1">IF($B12="","",'Sp and TY'!$C$7)</f>
        <v>1000</v>
      </c>
      <c r="I12" s="9"/>
      <c r="J12" s="111">
        <f ca="1">IF($B12="","",'Sp and TY'!$C$7)</f>
        <v>1000</v>
      </c>
      <c r="K12" s="9"/>
      <c r="L12" s="111">
        <f ca="1">IF($B12="","",'Sp and TY'!$C$7)</f>
        <v>1000</v>
      </c>
      <c r="M12" s="9"/>
      <c r="N12" s="120">
        <f ca="1">IF($B12="","",'Sp and TY'!$C$7)</f>
        <v>1000</v>
      </c>
      <c r="O12" s="46"/>
    </row>
    <row r="13" spans="1:15" ht="16.5">
      <c r="A13" s="100"/>
      <c r="B13" s="73" t="str">
        <f ca="1">IF('Sp and TY'!$C20="","",'Sp and TY'!$C20)</f>
        <v>Lesser Scaup</v>
      </c>
      <c r="C13" s="110" t="str">
        <f ca="1">IF('MP1'!C13="","",'MP1'!C13)</f>
        <v/>
      </c>
      <c r="D13" s="111">
        <f ca="1">IF($B13="","",'Sp and TY'!$C$7)</f>
        <v>1000</v>
      </c>
      <c r="E13" s="9"/>
      <c r="F13" s="111">
        <f ca="1">IF($B13="","",'Sp and TY'!$C$7)</f>
        <v>1000</v>
      </c>
      <c r="G13" s="9"/>
      <c r="H13" s="111">
        <f ca="1">IF($B13="","",'Sp and TY'!$C$7)</f>
        <v>1000</v>
      </c>
      <c r="I13" s="9"/>
      <c r="J13" s="111">
        <f ca="1">IF($B13="","",'Sp and TY'!$C$7)</f>
        <v>1000</v>
      </c>
      <c r="K13" s="9"/>
      <c r="L13" s="111">
        <f ca="1">IF($B13="","",'Sp and TY'!$C$7)</f>
        <v>1000</v>
      </c>
      <c r="M13" s="9"/>
      <c r="N13" s="120">
        <f ca="1">IF($B13="","",'Sp and TY'!$C$7)</f>
        <v>1000</v>
      </c>
      <c r="O13" s="46"/>
    </row>
    <row r="14" spans="1:15" ht="16.5">
      <c r="A14" s="100"/>
      <c r="B14" s="73" t="str">
        <f ca="1">IF('Sp and TY'!$C21="","",'Sp and TY'!$C21)</f>
        <v/>
      </c>
      <c r="C14" s="110" t="str">
        <f ca="1">IF('MP1'!C14="","",'MP1'!C14)</f>
        <v/>
      </c>
      <c r="D14" s="111" t="str">
        <f ca="1">IF($B14="","",'Sp and TY'!$C$7)</f>
        <v/>
      </c>
      <c r="E14" s="9"/>
      <c r="F14" s="111" t="str">
        <f ca="1">IF($B14="","",'Sp and TY'!$C$7)</f>
        <v/>
      </c>
      <c r="G14" s="9"/>
      <c r="H14" s="111" t="str">
        <f ca="1">IF($B14="","",'Sp and TY'!$C$7)</f>
        <v/>
      </c>
      <c r="I14" s="9"/>
      <c r="J14" s="111" t="str">
        <f ca="1">IF($B14="","",'Sp and TY'!$C$7)</f>
        <v/>
      </c>
      <c r="K14" s="9"/>
      <c r="L14" s="111" t="str">
        <f ca="1">IF($B14="","",'Sp and TY'!$C$7)</f>
        <v/>
      </c>
      <c r="M14" s="9"/>
      <c r="N14" s="120" t="str">
        <f ca="1">IF($B14="","",'Sp and TY'!$C$7)</f>
        <v/>
      </c>
      <c r="O14" s="46"/>
    </row>
    <row r="15" spans="1:15" ht="17.25" thickBot="1">
      <c r="A15" s="100"/>
      <c r="B15" s="73" t="str">
        <f ca="1">IF('Sp and TY'!$C22="","",'Sp and TY'!$C22)</f>
        <v/>
      </c>
      <c r="C15" s="112" t="str">
        <f ca="1">IF('MP1'!C15="","",'MP1'!C15)</f>
        <v/>
      </c>
      <c r="D15" s="113" t="str">
        <f ca="1">IF($B15="","",'Sp and TY'!$C$7)</f>
        <v/>
      </c>
      <c r="E15" s="119"/>
      <c r="F15" s="113" t="str">
        <f ca="1">IF($B15="","",'Sp and TY'!$C$7)</f>
        <v/>
      </c>
      <c r="G15" s="119"/>
      <c r="H15" s="113" t="str">
        <f ca="1">IF($B15="","",'Sp and TY'!$C$7)</f>
        <v/>
      </c>
      <c r="I15" s="119"/>
      <c r="J15" s="113" t="str">
        <f ca="1">IF($B15="","",'Sp and TY'!$C$7)</f>
        <v/>
      </c>
      <c r="K15" s="119"/>
      <c r="L15" s="113" t="str">
        <f ca="1">IF($B15="","",'Sp and TY'!$C$7)</f>
        <v/>
      </c>
      <c r="M15" s="119"/>
      <c r="N15" s="121" t="str">
        <f ca="1">IF($B15="","",'Sp and TY'!$C$7)</f>
        <v/>
      </c>
      <c r="O15" s="46"/>
    </row>
    <row r="16" spans="1:15" ht="16.5">
      <c r="A16" s="100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</row>
    <row r="17" spans="1:15" ht="16.5">
      <c r="A17" s="100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</row>
    <row r="18" spans="1:15">
      <c r="A18" s="100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</row>
    <row r="19" spans="1:15">
      <c r="A19" s="100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</row>
    <row r="20" spans="1:15">
      <c r="A20" s="100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</row>
    <row r="21" spans="1:15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</row>
    <row r="22" spans="1:15">
      <c r="A22" s="100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</row>
    <row r="23" spans="1:15">
      <c r="A23" s="100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</row>
    <row r="24" spans="1:1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</row>
  </sheetData>
  <sheetProtection sheet="1" objects="1" scenarios="1"/>
  <phoneticPr fontId="0" type="noConversion"/>
  <pageMargins left="0.25" right="0.25" top="1" bottom="1" header="0.5" footer="0.5"/>
  <pageSetup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Y44"/>
  <sheetViews>
    <sheetView showGridLines="0" showRowColHeaders="0" showOutlineSymbols="0" topLeftCell="A6" zoomScaleNormal="100" workbookViewId="0">
      <selection activeCell="J18" sqref="J18"/>
    </sheetView>
  </sheetViews>
  <sheetFormatPr defaultRowHeight="12.75"/>
  <cols>
    <col min="1" max="1" width="0.6640625" customWidth="1"/>
    <col min="2" max="2" width="2" customWidth="1"/>
    <col min="3" max="3" width="1.83203125" customWidth="1"/>
    <col min="4" max="4" width="31.33203125" customWidth="1"/>
    <col min="6" max="6" width="8.83203125" customWidth="1"/>
    <col min="7" max="7" width="10.1640625" customWidth="1"/>
    <col min="8" max="22" width="8.83203125" customWidth="1"/>
    <col min="23" max="23" width="3.1640625" customWidth="1"/>
  </cols>
  <sheetData>
    <row r="1" spans="1:24" ht="3" customHeight="1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</row>
    <row r="2" spans="1:24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"/>
    </row>
    <row r="3" spans="1:24" ht="22.5">
      <c r="A3" s="66"/>
      <c r="B3" s="66"/>
      <c r="C3" s="66"/>
      <c r="D3" s="48" t="s">
        <v>39</v>
      </c>
      <c r="E3" s="66"/>
      <c r="F3" s="127" t="s">
        <v>33</v>
      </c>
      <c r="G3" s="128"/>
      <c r="H3" s="128"/>
      <c r="I3" s="128"/>
      <c r="J3" s="80" t="str">
        <f ca="1">IF('Sp and TY'!$C4="","",'Sp and TY'!$C4)</f>
        <v>Big Bird Dam/Oscar Comp. Site</v>
      </c>
      <c r="K3" s="66"/>
      <c r="L3" s="66"/>
      <c r="M3" s="66"/>
      <c r="N3" s="66"/>
      <c r="O3" s="75" t="s">
        <v>38</v>
      </c>
      <c r="P3" s="66"/>
      <c r="Q3" s="63"/>
      <c r="R3" s="66"/>
      <c r="S3" s="66"/>
      <c r="T3" s="66"/>
      <c r="U3" s="66"/>
      <c r="V3" s="66"/>
      <c r="W3" s="66"/>
      <c r="X3" s="6"/>
    </row>
    <row r="4" spans="1:24" ht="16.5">
      <c r="A4" s="66"/>
      <c r="B4" s="66"/>
      <c r="C4" s="66"/>
      <c r="D4" s="81">
        <f ca="1">NOW()</f>
        <v>40225.542457523145</v>
      </c>
      <c r="E4" s="66"/>
      <c r="F4" s="66"/>
      <c r="G4" s="66"/>
      <c r="H4" s="66"/>
      <c r="I4" s="66"/>
      <c r="J4" s="66"/>
      <c r="K4" s="82"/>
      <c r="L4" s="82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"/>
    </row>
    <row r="5" spans="1:24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"/>
    </row>
    <row r="6" spans="1:24">
      <c r="A6" s="66"/>
      <c r="B6" s="66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6"/>
    </row>
    <row r="7" spans="1:24">
      <c r="A7" s="66"/>
      <c r="B7" s="66"/>
      <c r="C7" s="83"/>
      <c r="D7" s="68" t="s">
        <v>40</v>
      </c>
      <c r="E7" s="83"/>
      <c r="F7" s="84" t="s">
        <v>34</v>
      </c>
      <c r="G7" s="85">
        <v>0</v>
      </c>
      <c r="H7" s="83"/>
      <c r="I7" s="84" t="s">
        <v>34</v>
      </c>
      <c r="J7" s="85">
        <v>1</v>
      </c>
      <c r="K7" s="83"/>
      <c r="L7" s="84" t="s">
        <v>34</v>
      </c>
      <c r="M7" s="85">
        <f ca="1">IF('Sp and TY'!$C$11="","",'Sp and TY'!$C$11)</f>
        <v>5</v>
      </c>
      <c r="N7" s="83"/>
      <c r="O7" s="84" t="s">
        <v>34</v>
      </c>
      <c r="P7" s="85">
        <f ca="1">IF('Sp and TY'!$C$12="","",'Sp and TY'!$C$12)</f>
        <v>10</v>
      </c>
      <c r="Q7" s="83"/>
      <c r="R7" s="84" t="s">
        <v>34</v>
      </c>
      <c r="S7" s="85">
        <f ca="1">IF('Sp and TY'!$C$13="","",'Sp and TY'!$C$13)</f>
        <v>25</v>
      </c>
      <c r="T7" s="83"/>
      <c r="U7" s="84" t="s">
        <v>34</v>
      </c>
      <c r="V7" s="85">
        <f ca="1">IF('Sp and TY'!$C$16="","",'Sp and TY'!$C$16)</f>
        <v>50</v>
      </c>
      <c r="W7" s="83"/>
      <c r="X7" s="6"/>
    </row>
    <row r="8" spans="1:24">
      <c r="A8" s="66"/>
      <c r="B8" s="66"/>
      <c r="C8" s="83"/>
      <c r="D8" s="86" t="s">
        <v>35</v>
      </c>
      <c r="E8" s="87" t="s">
        <v>37</v>
      </c>
      <c r="F8" s="88" t="s">
        <v>36</v>
      </c>
      <c r="G8" s="89" t="s">
        <v>41</v>
      </c>
      <c r="H8" s="87" t="s">
        <v>37</v>
      </c>
      <c r="I8" s="88" t="s">
        <v>36</v>
      </c>
      <c r="J8" s="89" t="s">
        <v>41</v>
      </c>
      <c r="K8" s="87" t="s">
        <v>37</v>
      </c>
      <c r="L8" s="88" t="s">
        <v>36</v>
      </c>
      <c r="M8" s="89" t="s">
        <v>41</v>
      </c>
      <c r="N8" s="87" t="s">
        <v>37</v>
      </c>
      <c r="O8" s="88" t="s">
        <v>36</v>
      </c>
      <c r="P8" s="89" t="s">
        <v>41</v>
      </c>
      <c r="Q8" s="87" t="s">
        <v>37</v>
      </c>
      <c r="R8" s="88" t="s">
        <v>36</v>
      </c>
      <c r="S8" s="89" t="s">
        <v>41</v>
      </c>
      <c r="T8" s="87" t="s">
        <v>37</v>
      </c>
      <c r="U8" s="88" t="s">
        <v>36</v>
      </c>
      <c r="V8" s="90" t="s">
        <v>41</v>
      </c>
      <c r="W8" s="83"/>
      <c r="X8" s="6"/>
    </row>
    <row r="9" spans="1:24">
      <c r="A9" s="66"/>
      <c r="B9" s="66"/>
      <c r="C9" s="83"/>
      <c r="D9" s="86" t="str">
        <f ca="1">IF('Sp and TY'!$C$18="","",'Sp and TY'!$C$18)</f>
        <v>Yellow Warbler</v>
      </c>
      <c r="E9" s="91">
        <f ca="1">IF('PA1'!$D$11="","",'PA1'!$D$11)</f>
        <v>300</v>
      </c>
      <c r="F9" s="92">
        <f ca="1">IF('PA1'!$C$11="","",'PA1'!$C$11)</f>
        <v>0.8</v>
      </c>
      <c r="G9" s="93">
        <f ca="1">IF(F9="",0,F9*E9)</f>
        <v>240</v>
      </c>
      <c r="H9" s="91">
        <f ca="1">IF('PA1'!$F$11="","",'PA1'!$F$11)</f>
        <v>300</v>
      </c>
      <c r="I9" s="92">
        <f ca="1">IF('PA1'!$E$11="","",'PA1'!$E$11)</f>
        <v>0.8</v>
      </c>
      <c r="J9" s="93">
        <f ca="1">IF(I9="",0,I9*H9)</f>
        <v>240</v>
      </c>
      <c r="K9" s="91">
        <f ca="1">IF('PA1'!$H$11="","",'PA1'!$H$11)</f>
        <v>300</v>
      </c>
      <c r="L9" s="92">
        <f ca="1">IF('PA1'!$G$11="","",'PA1'!$G$11)</f>
        <v>0.8</v>
      </c>
      <c r="M9" s="93">
        <f ca="1">IF(L9="",0,L9*K9)</f>
        <v>240</v>
      </c>
      <c r="N9" s="91">
        <f ca="1">IF('PA1'!$J$11="","",'PA1'!$J$11)</f>
        <v>250</v>
      </c>
      <c r="O9" s="92">
        <f ca="1">IF('PA1'!$I$11="","",'PA1'!$I$11)</f>
        <v>0.8</v>
      </c>
      <c r="P9" s="93">
        <f ca="1">IF(O9="",0,O9*N9)</f>
        <v>200</v>
      </c>
      <c r="Q9" s="91">
        <f ca="1">IF('PA1'!$L$11="","",'PA1'!$L$11)</f>
        <v>225</v>
      </c>
      <c r="R9" s="92">
        <f ca="1">IF('PA1'!$K$11="","",'PA1'!$K$11)</f>
        <v>0.8</v>
      </c>
      <c r="S9" s="93">
        <f ca="1">IF(R9="",0,R9*Q9)</f>
        <v>180</v>
      </c>
      <c r="T9" s="91">
        <f ca="1">IF('PA1'!$N$11="","",'PA1'!$N$11)</f>
        <v>200</v>
      </c>
      <c r="U9" s="92">
        <f ca="1">IF('PA1'!$M$11="","",'PA1'!$M$11)</f>
        <v>0.8</v>
      </c>
      <c r="V9" s="94">
        <f>IF(U9="",0,U9*T9)</f>
        <v>160</v>
      </c>
      <c r="W9" s="83"/>
      <c r="X9" s="6"/>
    </row>
    <row r="10" spans="1:24">
      <c r="A10" s="66"/>
      <c r="B10" s="66"/>
      <c r="C10" s="83"/>
      <c r="D10" s="86" t="str">
        <f ca="1">IF('Sp and TY'!$C$19="","",'Sp and TY'!$C$19)</f>
        <v>Black-capped Chickadee</v>
      </c>
      <c r="E10" s="91">
        <f ca="1">IF('PA1'!$D$12="","",'PA1'!$D$12)</f>
        <v>3000</v>
      </c>
      <c r="F10" s="92">
        <f ca="1">IF('PA1'!$C$12="","",'PA1'!$C$12)</f>
        <v>0.9</v>
      </c>
      <c r="G10" s="93">
        <f ca="1">IF(F10="",0,F10*E10)</f>
        <v>2700</v>
      </c>
      <c r="H10" s="91">
        <f ca="1">IF('PA1'!$F12="","",'PA1'!$F12)</f>
        <v>3000</v>
      </c>
      <c r="I10" s="92">
        <f ca="1">IF('PA1'!$E12="","",'PA1'!$E12)</f>
        <v>0.9</v>
      </c>
      <c r="J10" s="93">
        <f ca="1">IF(I10="",0,I10*H10)</f>
        <v>2700</v>
      </c>
      <c r="K10" s="91">
        <f ca="1">IF('PA1'!$H12="","",'PA1'!$H12)</f>
        <v>3000</v>
      </c>
      <c r="L10" s="92">
        <f ca="1">IF('PA1'!$G12="","",'PA1'!$G12)</f>
        <v>0.9</v>
      </c>
      <c r="M10" s="93">
        <f ca="1">IF(L10="",0,L10*K10)</f>
        <v>2700</v>
      </c>
      <c r="N10" s="91">
        <f ca="1">IF('PA1'!$J12="","",'PA1'!$J12)</f>
        <v>2700</v>
      </c>
      <c r="O10" s="92">
        <f ca="1">IF('PA1'!$I12="","",'PA1'!$I12)</f>
        <v>0.9</v>
      </c>
      <c r="P10" s="93">
        <f ca="1">IF(O10="",0,O10*N10)</f>
        <v>2430</v>
      </c>
      <c r="Q10" s="91">
        <f ca="1">IF('PA1'!$L12="","",'PA1'!$L12)</f>
        <v>2000</v>
      </c>
      <c r="R10" s="92">
        <f ca="1">IF('PA1'!$K12="","",'PA1'!$K12)</f>
        <v>0.8</v>
      </c>
      <c r="S10" s="93">
        <f ca="1">IF(R10="",0,R10*Q10)</f>
        <v>1600</v>
      </c>
      <c r="T10" s="91">
        <f ca="1">IF('PA1'!$N12="","",'PA1'!$N12)</f>
        <v>1500</v>
      </c>
      <c r="U10" s="92">
        <f ca="1">IF('PA1'!$M12="","",'PA1'!$M12)</f>
        <v>0.7</v>
      </c>
      <c r="V10" s="94">
        <f>IF(U10="",0,U10*T10)</f>
        <v>1050</v>
      </c>
      <c r="W10" s="83"/>
      <c r="X10" s="6"/>
    </row>
    <row r="11" spans="1:24">
      <c r="A11" s="66"/>
      <c r="B11" s="66"/>
      <c r="C11" s="83"/>
      <c r="D11" s="86" t="str">
        <f ca="1">IF('Sp and TY'!$C$20="","",'Sp and TY'!$C$20)</f>
        <v>Lesser Scaup</v>
      </c>
      <c r="E11" s="91">
        <f ca="1">IF('PA1'!$D$13="","",'PA1'!$D$13)</f>
        <v>30</v>
      </c>
      <c r="F11" s="92">
        <f ca="1">IF('PA1'!$C$13="","",'PA1'!$C$13)</f>
        <v>1</v>
      </c>
      <c r="G11" s="93">
        <f ca="1">IF(F11="",0,F11*E11)</f>
        <v>30</v>
      </c>
      <c r="H11" s="91">
        <f ca="1">IF('PA1'!$F13="","",'PA1'!$F13)</f>
        <v>30</v>
      </c>
      <c r="I11" s="92">
        <f ca="1">IF('PA1'!$E13="","",'PA1'!$E13)</f>
        <v>1</v>
      </c>
      <c r="J11" s="93">
        <f ca="1">IF(I11="",0,I11*H11)</f>
        <v>30</v>
      </c>
      <c r="K11" s="91">
        <f ca="1">IF('PA1'!$H13="","",'PA1'!$H13)</f>
        <v>30</v>
      </c>
      <c r="L11" s="92">
        <f ca="1">IF('PA1'!$G13="","",'PA1'!$G13)</f>
        <v>1</v>
      </c>
      <c r="M11" s="93">
        <f ca="1">IF(L11="",0,L11*K11)</f>
        <v>30</v>
      </c>
      <c r="N11" s="91">
        <f ca="1">IF('PA1'!$J13="","",'PA1'!$J13)</f>
        <v>30</v>
      </c>
      <c r="O11" s="92">
        <f ca="1">IF('PA1'!$I13="","",'PA1'!$I13)</f>
        <v>1</v>
      </c>
      <c r="P11" s="93">
        <f ca="1">IF(O11="",0,O11*N11)</f>
        <v>30</v>
      </c>
      <c r="Q11" s="91">
        <f ca="1">IF('PA1'!$L13="","",'PA1'!$L13)</f>
        <v>30</v>
      </c>
      <c r="R11" s="92">
        <f ca="1">IF('PA1'!$K13="","",'PA1'!$K13)</f>
        <v>1</v>
      </c>
      <c r="S11" s="93">
        <f ca="1">IF(R11="",0,R11*Q11)</f>
        <v>30</v>
      </c>
      <c r="T11" s="91">
        <f ca="1">IF('PA1'!$N13="","",'PA1'!$N13)</f>
        <v>30</v>
      </c>
      <c r="U11" s="92">
        <f ca="1">IF('PA1'!$M13="","",'PA1'!$M13)</f>
        <v>1</v>
      </c>
      <c r="V11" s="94">
        <f>IF(U11="",0,U11*T11)</f>
        <v>30</v>
      </c>
      <c r="W11" s="83"/>
      <c r="X11" s="6"/>
    </row>
    <row r="12" spans="1:24">
      <c r="A12" s="66"/>
      <c r="B12" s="66"/>
      <c r="C12" s="83"/>
      <c r="D12" s="86" t="str">
        <f ca="1">IF('Sp and TY'!$C$21="","",'Sp and TY'!$C$21)</f>
        <v/>
      </c>
      <c r="E12" s="91" t="str">
        <f ca="1">IF('PA1'!$D$14="","",'PA1'!$D$14)</f>
        <v/>
      </c>
      <c r="F12" s="92" t="str">
        <f ca="1">IF('PA1'!$C$14="","",'PA1'!$C$14)</f>
        <v/>
      </c>
      <c r="G12" s="93">
        <f ca="1">IF(F12="",0,F12*E12)</f>
        <v>0</v>
      </c>
      <c r="H12" s="91" t="str">
        <f ca="1">IF('PA1'!$F14="","",'PA1'!$F14)</f>
        <v/>
      </c>
      <c r="I12" s="92" t="str">
        <f ca="1">IF('PA1'!$E14="","",'PA1'!$E14)</f>
        <v/>
      </c>
      <c r="J12" s="93">
        <f ca="1">IF(I12="",0,I12*H12)</f>
        <v>0</v>
      </c>
      <c r="K12" s="91" t="str">
        <f ca="1">IF('PA1'!$H14="","",'PA1'!$H14)</f>
        <v/>
      </c>
      <c r="L12" s="92" t="str">
        <f ca="1">IF('PA1'!$G14="","",'PA1'!$G14)</f>
        <v/>
      </c>
      <c r="M12" s="93">
        <f ca="1">IF(L12="",0,L12*K12)</f>
        <v>0</v>
      </c>
      <c r="N12" s="91" t="str">
        <f ca="1">IF('PA1'!$J14="","",'PA1'!$J14)</f>
        <v/>
      </c>
      <c r="O12" s="92" t="str">
        <f ca="1">IF('PA1'!$I14="","",'PA1'!$I14)</f>
        <v/>
      </c>
      <c r="P12" s="93">
        <f ca="1">IF(O12="",0,O12*N12)</f>
        <v>0</v>
      </c>
      <c r="Q12" s="91" t="str">
        <f ca="1">IF('PA1'!$L14="","",'PA1'!$L14)</f>
        <v/>
      </c>
      <c r="R12" s="92" t="str">
        <f ca="1">IF('PA1'!$K14="","",'PA1'!$K14)</f>
        <v/>
      </c>
      <c r="S12" s="93">
        <f ca="1">IF(R12="",0,R12*Q12)</f>
        <v>0</v>
      </c>
      <c r="T12" s="91" t="str">
        <f ca="1">IF('PA1'!$N14="","",'PA1'!$N14)</f>
        <v/>
      </c>
      <c r="U12" s="92" t="str">
        <f ca="1">IF('PA1'!$M14="","",'PA1'!$M14)</f>
        <v/>
      </c>
      <c r="V12" s="94">
        <f>IF(U12="",0,U12*T12)</f>
        <v>0</v>
      </c>
      <c r="W12" s="83"/>
      <c r="X12" s="6"/>
    </row>
    <row r="13" spans="1:24">
      <c r="A13" s="66"/>
      <c r="B13" s="66"/>
      <c r="C13" s="83"/>
      <c r="D13" s="86" t="str">
        <f ca="1">IF('Sp and TY'!$C$22="","",'Sp and TY'!$C$22)</f>
        <v/>
      </c>
      <c r="E13" s="91" t="str">
        <f ca="1">IF('PA1'!$D$15="","",'PA1'!$D$15)</f>
        <v/>
      </c>
      <c r="F13" s="92" t="str">
        <f ca="1">IF('PA1'!$C$15="","",'PA1'!$C$15)</f>
        <v/>
      </c>
      <c r="G13" s="93">
        <f ca="1">IF(F13="",0,F13*E13)</f>
        <v>0</v>
      </c>
      <c r="H13" s="91" t="str">
        <f ca="1">IF('PA1'!$F15="","",'PA1'!$F15)</f>
        <v/>
      </c>
      <c r="I13" s="92" t="str">
        <f ca="1">IF('PA1'!$E15="","",'PA1'!$E15)</f>
        <v/>
      </c>
      <c r="J13" s="93">
        <f ca="1">IF(I13="",0,I13*H13)</f>
        <v>0</v>
      </c>
      <c r="K13" s="91" t="str">
        <f ca="1">IF('PA1'!$H15="","",'PA1'!$H15)</f>
        <v/>
      </c>
      <c r="L13" s="92" t="str">
        <f ca="1">IF('PA1'!$G15="","",'PA1'!$G15)</f>
        <v/>
      </c>
      <c r="M13" s="93">
        <f ca="1">IF(L13="",0,L13*K13)</f>
        <v>0</v>
      </c>
      <c r="N13" s="91" t="str">
        <f ca="1">IF('PA1'!$J15="","",'PA1'!$J15)</f>
        <v/>
      </c>
      <c r="O13" s="92" t="str">
        <f ca="1">IF('PA1'!$I15="","",'PA1'!$I15)</f>
        <v/>
      </c>
      <c r="P13" s="93">
        <f ca="1">IF(O13="",0,O13*N13)</f>
        <v>0</v>
      </c>
      <c r="Q13" s="91" t="str">
        <f ca="1">IF('PA1'!$L15="","",'PA1'!$L15)</f>
        <v/>
      </c>
      <c r="R13" s="92" t="str">
        <f ca="1">IF('PA1'!$K15="","",'PA1'!$K15)</f>
        <v/>
      </c>
      <c r="S13" s="93">
        <f ca="1">IF(R13="",0,R13*Q13)</f>
        <v>0</v>
      </c>
      <c r="T13" s="91" t="str">
        <f ca="1">IF('PA1'!$N15="","",'PA1'!$N15)</f>
        <v/>
      </c>
      <c r="U13" s="92" t="str">
        <f ca="1">IF('PA1'!$M15="","",'PA1'!$M15)</f>
        <v/>
      </c>
      <c r="V13" s="94">
        <f>IF(U13="",0,U13*T13)</f>
        <v>0</v>
      </c>
      <c r="W13" s="83"/>
      <c r="X13" s="6"/>
    </row>
    <row r="14" spans="1:24">
      <c r="A14" s="66"/>
      <c r="B14" s="66"/>
      <c r="C14" s="83"/>
      <c r="D14" s="83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83"/>
      <c r="X14" s="6"/>
    </row>
    <row r="15" spans="1:24">
      <c r="A15" s="66"/>
      <c r="B15" s="66"/>
      <c r="C15" s="83"/>
      <c r="D15" s="68" t="s">
        <v>42</v>
      </c>
      <c r="E15" s="83"/>
      <c r="F15" s="84" t="s">
        <v>34</v>
      </c>
      <c r="G15" s="85">
        <v>0</v>
      </c>
      <c r="H15" s="83"/>
      <c r="I15" s="84" t="s">
        <v>34</v>
      </c>
      <c r="J15" s="85">
        <v>1</v>
      </c>
      <c r="K15" s="83"/>
      <c r="L15" s="84" t="s">
        <v>34</v>
      </c>
      <c r="M15" s="85">
        <f ca="1">IF('Sp and TY'!$C$11="","",'Sp and TY'!$C$11)</f>
        <v>5</v>
      </c>
      <c r="N15" s="83"/>
      <c r="O15" s="84" t="s">
        <v>34</v>
      </c>
      <c r="P15" s="85">
        <f ca="1">IF('Sp and TY'!$C$12="","",'Sp and TY'!$C$12)</f>
        <v>10</v>
      </c>
      <c r="Q15" s="83"/>
      <c r="R15" s="84" t="s">
        <v>34</v>
      </c>
      <c r="S15" s="85">
        <f ca="1">IF('Sp and TY'!$C$13="","",'Sp and TY'!$C$13)</f>
        <v>25</v>
      </c>
      <c r="T15" s="83"/>
      <c r="U15" s="84" t="s">
        <v>34</v>
      </c>
      <c r="V15" s="85">
        <f ca="1">IF('Sp and TY'!$C$16="","",'Sp and TY'!$C$16)</f>
        <v>50</v>
      </c>
      <c r="W15" s="83"/>
      <c r="X15" s="6"/>
    </row>
    <row r="16" spans="1:24">
      <c r="A16" s="66"/>
      <c r="B16" s="66"/>
      <c r="C16" s="83"/>
      <c r="D16" s="96" t="s">
        <v>35</v>
      </c>
      <c r="E16" s="91" t="s">
        <v>37</v>
      </c>
      <c r="F16" s="92" t="s">
        <v>36</v>
      </c>
      <c r="G16" s="93" t="s">
        <v>41</v>
      </c>
      <c r="H16" s="91" t="s">
        <v>37</v>
      </c>
      <c r="I16" s="92" t="s">
        <v>36</v>
      </c>
      <c r="J16" s="93" t="s">
        <v>41</v>
      </c>
      <c r="K16" s="91" t="s">
        <v>37</v>
      </c>
      <c r="L16" s="92" t="s">
        <v>36</v>
      </c>
      <c r="M16" s="93" t="s">
        <v>41</v>
      </c>
      <c r="N16" s="92" t="s">
        <v>37</v>
      </c>
      <c r="O16" s="92" t="s">
        <v>36</v>
      </c>
      <c r="P16" s="97" t="s">
        <v>41</v>
      </c>
      <c r="Q16" s="91" t="s">
        <v>37</v>
      </c>
      <c r="R16" s="92" t="s">
        <v>36</v>
      </c>
      <c r="S16" s="93" t="s">
        <v>41</v>
      </c>
      <c r="T16" s="98" t="s">
        <v>37</v>
      </c>
      <c r="U16" s="92" t="s">
        <v>36</v>
      </c>
      <c r="V16" s="94" t="s">
        <v>41</v>
      </c>
      <c r="W16" s="83"/>
      <c r="X16" s="6"/>
    </row>
    <row r="17" spans="1:51">
      <c r="A17" s="66"/>
      <c r="B17" s="66"/>
      <c r="C17" s="83"/>
      <c r="D17" s="96" t="str">
        <f ca="1">IF('Sp and TY'!$C$18="","",'Sp and TY'!$C$18)</f>
        <v>Yellow Warbler</v>
      </c>
      <c r="E17" s="91">
        <f ca="1">IF('PA2'!$D11="","",'PA2'!$D11)</f>
        <v>300</v>
      </c>
      <c r="F17" s="92">
        <f ca="1">IF('PA2'!$C11="","",'PA2'!$C11)</f>
        <v>0.8</v>
      </c>
      <c r="G17" s="93">
        <f ca="1">IF(F17="",0,F17*E17)</f>
        <v>240</v>
      </c>
      <c r="H17" s="98">
        <f ca="1">IF('PA2'!$F11="","",'PA2'!$F11)</f>
        <v>300</v>
      </c>
      <c r="I17" s="92">
        <f ca="1">IF('PA2'!$E11="","",'PA2'!$E11)</f>
        <v>0.8</v>
      </c>
      <c r="J17" s="97">
        <f ca="1">IF(I17="",0,I17*H17)</f>
        <v>240</v>
      </c>
      <c r="K17" s="91">
        <f ca="1">IF('PA2'!$H11="","",'PA2'!$H11)</f>
        <v>250</v>
      </c>
      <c r="L17" s="92">
        <f ca="1">IF('PA2'!$G11="","",'PA2'!$G11)</f>
        <v>0.8</v>
      </c>
      <c r="M17" s="93">
        <f ca="1">IF(L17="",0,L17*K17)</f>
        <v>200</v>
      </c>
      <c r="N17" s="98">
        <f ca="1">IF('PA2'!$J11="","",'PA2'!$J11)</f>
        <v>5</v>
      </c>
      <c r="O17" s="92">
        <f ca="1">IF('PA2'!$I11="","",'PA2'!$I11)</f>
        <v>0.8</v>
      </c>
      <c r="P17" s="97">
        <f ca="1">IF(O17="",0,O17*N17)</f>
        <v>4</v>
      </c>
      <c r="Q17" s="91">
        <f ca="1">IF('PA2'!$L11="","",'PA2'!$L11)</f>
        <v>30</v>
      </c>
      <c r="R17" s="92">
        <f ca="1">IF('PA2'!$K11="","",'PA2'!$K11)</f>
        <v>0.7</v>
      </c>
      <c r="S17" s="93">
        <f ca="1">IF(R17="",0,R17*Q17)</f>
        <v>21</v>
      </c>
      <c r="T17" s="98">
        <f ca="1">IF('PA2'!$N11="","",'PA2'!$N11)</f>
        <v>50</v>
      </c>
      <c r="U17" s="92">
        <f ca="1">IF('PA2'!$M11="","",'PA2'!$M11)</f>
        <v>0.8</v>
      </c>
      <c r="V17" s="94">
        <f>IF(U17="",0,U17*T17)</f>
        <v>40</v>
      </c>
      <c r="W17" s="83"/>
      <c r="X17" s="6"/>
    </row>
    <row r="18" spans="1:51">
      <c r="A18" s="66"/>
      <c r="B18" s="66"/>
      <c r="C18" s="83"/>
      <c r="D18" s="96" t="str">
        <f ca="1">IF('Sp and TY'!$C$19="","",'Sp and TY'!$C$19)</f>
        <v>Black-capped Chickadee</v>
      </c>
      <c r="E18" s="91">
        <f ca="1">IF('PA2'!$D12="","",'PA2'!$D12)</f>
        <v>3000</v>
      </c>
      <c r="F18" s="92">
        <f ca="1">IF('PA2'!$C12="","",'PA2'!$C12)</f>
        <v>0.9</v>
      </c>
      <c r="G18" s="93">
        <f ca="1">IF(F18="",0,F18*E18)</f>
        <v>2700</v>
      </c>
      <c r="H18" s="98">
        <f ca="1">IF('PA2'!$F12="","",'PA2'!$F12)</f>
        <v>3000</v>
      </c>
      <c r="I18" s="92">
        <f ca="1">IF('PA2'!$E12="","",'PA2'!$E12)</f>
        <v>0.9</v>
      </c>
      <c r="J18" s="97">
        <f ca="1">IF(I18="",0,I18*H18)</f>
        <v>2700</v>
      </c>
      <c r="K18" s="91">
        <f ca="1">IF('PA2'!$H12="","",'PA2'!$H12)</f>
        <v>60</v>
      </c>
      <c r="L18" s="92">
        <f ca="1">IF('PA2'!$G12="","",'PA2'!$G12)</f>
        <v>0.9</v>
      </c>
      <c r="M18" s="93">
        <f ca="1">IF(L18="",0,L18*K18)</f>
        <v>54</v>
      </c>
      <c r="N18" s="98">
        <f ca="1">IF('PA2'!$J12="","",'PA2'!$J12)</f>
        <v>60</v>
      </c>
      <c r="O18" s="92">
        <f ca="1">IF('PA2'!$I12="","",'PA2'!$I12)</f>
        <v>0.7</v>
      </c>
      <c r="P18" s="97">
        <f ca="1">IF(O18="",0,O18*N18)</f>
        <v>42</v>
      </c>
      <c r="Q18" s="91">
        <f ca="1">IF('PA2'!$L12="","",'PA2'!$L12)</f>
        <v>100</v>
      </c>
      <c r="R18" s="92">
        <f ca="1">IF('PA2'!$K12="","",'PA2'!$K12)</f>
        <v>0.6</v>
      </c>
      <c r="S18" s="93">
        <f ca="1">IF(R18="",0,R18*Q18)</f>
        <v>60</v>
      </c>
      <c r="T18" s="98">
        <f ca="1">IF('PA2'!$N12="","",'PA2'!$N12)</f>
        <v>150</v>
      </c>
      <c r="U18" s="92">
        <f ca="1">IF('PA2'!$M12="","",'PA2'!$M12)</f>
        <v>0.6</v>
      </c>
      <c r="V18" s="94">
        <f>IF(U18="",0,U18*T18)</f>
        <v>90</v>
      </c>
      <c r="W18" s="83"/>
      <c r="X18" s="6"/>
    </row>
    <row r="19" spans="1:51">
      <c r="A19" s="66"/>
      <c r="B19" s="66"/>
      <c r="C19" s="83"/>
      <c r="D19" s="96" t="str">
        <f ca="1">IF('Sp and TY'!$C$20="","",'Sp and TY'!$C$20)</f>
        <v>Lesser Scaup</v>
      </c>
      <c r="E19" s="91">
        <f ca="1">IF('PA2'!$D13="","",'PA2'!$D13)</f>
        <v>30</v>
      </c>
      <c r="F19" s="92">
        <f ca="1">IF('PA2'!$C13="","",'PA2'!$C13)</f>
        <v>1</v>
      </c>
      <c r="G19" s="93">
        <f ca="1">IF(F19="",0,F19*E19)</f>
        <v>30</v>
      </c>
      <c r="H19" s="98">
        <f ca="1">IF('PA2'!$F13="","",'PA2'!$F13)</f>
        <v>30</v>
      </c>
      <c r="I19" s="92">
        <f ca="1">IF('PA2'!$E13="","",'PA2'!$E13)</f>
        <v>1</v>
      </c>
      <c r="J19" s="97">
        <f ca="1">IF(I19="",0,I19*H19)</f>
        <v>30</v>
      </c>
      <c r="K19" s="91">
        <f ca="1">IF('PA2'!$H13="","",'PA2'!$H13)</f>
        <v>30</v>
      </c>
      <c r="L19" s="92">
        <f ca="1">IF('PA2'!$G13="","",'PA2'!$G13)</f>
        <v>1</v>
      </c>
      <c r="M19" s="93">
        <f ca="1">IF(L19="",0,L19*K19)</f>
        <v>30</v>
      </c>
      <c r="N19" s="98">
        <f ca="1">IF('PA2'!$J13="","",'PA2'!$J13)</f>
        <v>275</v>
      </c>
      <c r="O19" s="92">
        <f ca="1">IF('PA2'!$I13="","",'PA2'!$I13)</f>
        <v>1</v>
      </c>
      <c r="P19" s="97">
        <f ca="1">IF(O19="",0,O19*N19)</f>
        <v>275</v>
      </c>
      <c r="Q19" s="91">
        <f ca="1">IF('PA2'!$L13="","",'PA2'!$L13)</f>
        <v>275</v>
      </c>
      <c r="R19" s="92">
        <f ca="1">IF('PA2'!$K13="","",'PA2'!$K13)</f>
        <v>1</v>
      </c>
      <c r="S19" s="93">
        <f ca="1">IF(R19="",0,R19*Q19)</f>
        <v>275</v>
      </c>
      <c r="T19" s="98">
        <f ca="1">IF('PA2'!$N13="","",'PA2'!$N13)</f>
        <v>275</v>
      </c>
      <c r="U19" s="92">
        <f ca="1">IF('PA2'!$M13="","",'PA2'!$M13)</f>
        <v>1</v>
      </c>
      <c r="V19" s="94">
        <f>IF(U19="",0,U19*T19)</f>
        <v>275</v>
      </c>
      <c r="W19" s="83"/>
      <c r="X19" s="6"/>
    </row>
    <row r="20" spans="1:51">
      <c r="A20" s="66"/>
      <c r="B20" s="66"/>
      <c r="C20" s="83"/>
      <c r="D20" s="96" t="str">
        <f ca="1">IF('Sp and TY'!$C$21="","",'Sp and TY'!$C$21)</f>
        <v/>
      </c>
      <c r="E20" s="91" t="str">
        <f ca="1">IF('PA2'!$D14="","",'PA2'!$D14)</f>
        <v/>
      </c>
      <c r="F20" s="92" t="str">
        <f ca="1">IF('PA2'!$C14="","",'PA2'!$C14)</f>
        <v/>
      </c>
      <c r="G20" s="93">
        <f ca="1">IF(F20="",0,F20*E20)</f>
        <v>0</v>
      </c>
      <c r="H20" s="98" t="str">
        <f ca="1">IF('PA2'!$F14="","",'PA2'!$F14)</f>
        <v/>
      </c>
      <c r="I20" s="92" t="str">
        <f ca="1">IF('PA2'!$E14="","",'PA2'!$E14)</f>
        <v/>
      </c>
      <c r="J20" s="97">
        <f ca="1">IF(I20="",0,I20*H20)</f>
        <v>0</v>
      </c>
      <c r="K20" s="91" t="str">
        <f ca="1">IF('PA2'!$H14="","",'PA2'!$H14)</f>
        <v/>
      </c>
      <c r="L20" s="92" t="str">
        <f ca="1">IF('PA2'!$G14="","",'PA2'!$G14)</f>
        <v/>
      </c>
      <c r="M20" s="93">
        <f ca="1">IF(L20="",0,L20*K20)</f>
        <v>0</v>
      </c>
      <c r="N20" s="98" t="str">
        <f ca="1">IF('PA2'!$J14="","",'PA2'!$J14)</f>
        <v/>
      </c>
      <c r="O20" s="92" t="str">
        <f ca="1">IF('PA2'!$I14="","",'PA2'!$I14)</f>
        <v/>
      </c>
      <c r="P20" s="97">
        <f ca="1">IF(O20="",0,O20*N20)</f>
        <v>0</v>
      </c>
      <c r="Q20" s="91" t="str">
        <f ca="1">IF('PA2'!$L14="","",'PA2'!$L14)</f>
        <v/>
      </c>
      <c r="R20" s="92" t="str">
        <f ca="1">IF('PA2'!$K14="","",'PA2'!$K14)</f>
        <v/>
      </c>
      <c r="S20" s="93">
        <f ca="1">IF(R20="",0,R20*Q20)</f>
        <v>0</v>
      </c>
      <c r="T20" s="98" t="str">
        <f ca="1">IF('PA2'!$N14="","",'PA2'!$N14)</f>
        <v/>
      </c>
      <c r="U20" s="92" t="str">
        <f ca="1">IF('PA2'!$M14="","",'PA2'!$M14)</f>
        <v/>
      </c>
      <c r="V20" s="94">
        <f>IF(U20="",0,U20*T20)</f>
        <v>0</v>
      </c>
      <c r="W20" s="83"/>
      <c r="X20" s="6"/>
    </row>
    <row r="21" spans="1:51">
      <c r="A21" s="66"/>
      <c r="B21" s="66"/>
      <c r="C21" s="83"/>
      <c r="D21" s="96" t="str">
        <f ca="1">IF('Sp and TY'!$C$22="","",'Sp and TY'!$C$22)</f>
        <v/>
      </c>
      <c r="E21" s="91" t="str">
        <f ca="1">IF('PA2'!$D15="","",'PA2'!$D15)</f>
        <v/>
      </c>
      <c r="F21" s="92" t="str">
        <f ca="1">IF('PA2'!$C15="","",'PA2'!$C15)</f>
        <v/>
      </c>
      <c r="G21" s="93">
        <f ca="1">IF(F21="",0,F21*E21)</f>
        <v>0</v>
      </c>
      <c r="H21" s="98" t="str">
        <f ca="1">IF('PA2'!$F15="","",'PA2'!$F15)</f>
        <v/>
      </c>
      <c r="I21" s="92" t="str">
        <f ca="1">IF('PA2'!$E15="","",'PA2'!$E15)</f>
        <v/>
      </c>
      <c r="J21" s="97">
        <f ca="1">IF(I21="",0,I21*H21)</f>
        <v>0</v>
      </c>
      <c r="K21" s="91" t="str">
        <f ca="1">IF('PA2'!$H15="","",'PA2'!$H15)</f>
        <v/>
      </c>
      <c r="L21" s="92" t="str">
        <f ca="1">IF('PA2'!$G15="","",'PA2'!$G15)</f>
        <v/>
      </c>
      <c r="M21" s="93">
        <f ca="1">IF(L21="",0,L21*K21)</f>
        <v>0</v>
      </c>
      <c r="N21" s="98" t="str">
        <f ca="1">IF('PA2'!$J15="","",'PA2'!$J15)</f>
        <v/>
      </c>
      <c r="O21" s="92" t="str">
        <f ca="1">IF('PA2'!$I15="","",'PA2'!$I15)</f>
        <v/>
      </c>
      <c r="P21" s="97">
        <f ca="1">IF(O21="",0,O21*N21)</f>
        <v>0</v>
      </c>
      <c r="Q21" s="91" t="str">
        <f ca="1">IF('PA2'!$L15="","",'PA2'!$L15)</f>
        <v/>
      </c>
      <c r="R21" s="92" t="str">
        <f ca="1">IF('PA2'!$K15="","",'PA2'!$K15)</f>
        <v/>
      </c>
      <c r="S21" s="93">
        <f ca="1">IF(R21="",0,R21*Q21)</f>
        <v>0</v>
      </c>
      <c r="T21" s="98" t="str">
        <f ca="1">IF('PA2'!$N15="","",'PA2'!$N15)</f>
        <v/>
      </c>
      <c r="U21" s="92" t="str">
        <f ca="1">IF('PA2'!$M15="","",'PA2'!$M15)</f>
        <v/>
      </c>
      <c r="V21" s="94">
        <f>IF(U21="",0,U21*T21)</f>
        <v>0</v>
      </c>
      <c r="W21" s="83"/>
      <c r="X21" s="6"/>
    </row>
    <row r="22" spans="1:51">
      <c r="A22" s="66"/>
      <c r="B22" s="66"/>
      <c r="C22" s="83"/>
      <c r="D22" s="83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83"/>
      <c r="X22" s="6"/>
    </row>
    <row r="23" spans="1:51">
      <c r="A23" s="66"/>
      <c r="B23" s="66"/>
      <c r="C23" s="83"/>
      <c r="D23" s="68" t="s">
        <v>43</v>
      </c>
      <c r="E23" s="83"/>
      <c r="F23" s="84" t="s">
        <v>34</v>
      </c>
      <c r="G23" s="85">
        <v>0</v>
      </c>
      <c r="H23" s="83"/>
      <c r="I23" s="84" t="s">
        <v>34</v>
      </c>
      <c r="J23" s="85">
        <v>1</v>
      </c>
      <c r="K23" s="83"/>
      <c r="L23" s="84" t="s">
        <v>34</v>
      </c>
      <c r="M23" s="85">
        <f ca="1">IF('Sp and TY'!$C$11="","",'Sp and TY'!$C$11)</f>
        <v>5</v>
      </c>
      <c r="N23" s="83"/>
      <c r="O23" s="84" t="s">
        <v>34</v>
      </c>
      <c r="P23" s="85">
        <f ca="1">IF('Sp and TY'!$C$12="","",'Sp and TY'!$C$12)</f>
        <v>10</v>
      </c>
      <c r="Q23" s="83"/>
      <c r="R23" s="84" t="s">
        <v>34</v>
      </c>
      <c r="S23" s="85">
        <f ca="1">IF('Sp and TY'!$C$13="","",'Sp and TY'!$C$13)</f>
        <v>25</v>
      </c>
      <c r="T23" s="83"/>
      <c r="U23" s="84" t="s">
        <v>34</v>
      </c>
      <c r="V23" s="85">
        <f ca="1">IF('Sp and TY'!$C$16="","",'Sp and TY'!$C$16)</f>
        <v>50</v>
      </c>
      <c r="W23" s="83"/>
      <c r="X23" s="8"/>
      <c r="Y23" s="3"/>
    </row>
    <row r="24" spans="1:51">
      <c r="A24" s="66"/>
      <c r="B24" s="66"/>
      <c r="C24" s="83"/>
      <c r="D24" s="96" t="s">
        <v>35</v>
      </c>
      <c r="E24" s="91" t="s">
        <v>37</v>
      </c>
      <c r="F24" s="92" t="s">
        <v>36</v>
      </c>
      <c r="G24" s="93" t="s">
        <v>41</v>
      </c>
      <c r="H24" s="98" t="s">
        <v>37</v>
      </c>
      <c r="I24" s="92" t="s">
        <v>36</v>
      </c>
      <c r="J24" s="97" t="s">
        <v>41</v>
      </c>
      <c r="K24" s="91" t="s">
        <v>37</v>
      </c>
      <c r="L24" s="92" t="s">
        <v>36</v>
      </c>
      <c r="M24" s="93" t="s">
        <v>41</v>
      </c>
      <c r="N24" s="98" t="s">
        <v>37</v>
      </c>
      <c r="O24" s="92" t="s">
        <v>36</v>
      </c>
      <c r="P24" s="97" t="s">
        <v>41</v>
      </c>
      <c r="Q24" s="91" t="s">
        <v>37</v>
      </c>
      <c r="R24" s="92" t="s">
        <v>36</v>
      </c>
      <c r="S24" s="93" t="s">
        <v>41</v>
      </c>
      <c r="T24" s="98" t="s">
        <v>37</v>
      </c>
      <c r="U24" s="92" t="s">
        <v>36</v>
      </c>
      <c r="V24" s="94" t="s">
        <v>41</v>
      </c>
      <c r="W24" s="83"/>
      <c r="X24" s="6"/>
    </row>
    <row r="25" spans="1:51">
      <c r="A25" s="66"/>
      <c r="B25" s="66"/>
      <c r="C25" s="83"/>
      <c r="D25" s="96" t="str">
        <f ca="1">IF('Sp and TY'!$C$18="","",'Sp and TY'!$C$18)</f>
        <v>Yellow Warbler</v>
      </c>
      <c r="E25" s="91">
        <f ca="1">IF('MP1'!$D11="","",'MP1'!$D11)</f>
        <v>1000</v>
      </c>
      <c r="F25" s="92" t="str">
        <f ca="1">IF('MP1'!$C11="","",'MP1'!$C11)</f>
        <v/>
      </c>
      <c r="G25" s="93">
        <f ca="1">IF(F25="",0,F25*E25)</f>
        <v>0</v>
      </c>
      <c r="H25" s="98">
        <f ca="1">IF('MP1'!$F11="","",'MP1'!$F11)</f>
        <v>1000</v>
      </c>
      <c r="I25" s="92" t="str">
        <f ca="1">IF('MP1'!$E11="","",'MP1'!$E11)</f>
        <v/>
      </c>
      <c r="J25" s="97">
        <f ca="1">IF(I25="",0,I25*H25)</f>
        <v>0</v>
      </c>
      <c r="K25" s="91">
        <f ca="1">IF('MP1'!$H11="","",'MP1'!$H11)</f>
        <v>1000</v>
      </c>
      <c r="L25" s="92" t="str">
        <f ca="1">IF('MP1'!$G11="","",'MP1'!$G11)</f>
        <v/>
      </c>
      <c r="M25" s="93">
        <f ca="1">IF(L25="",0,L25*K25)</f>
        <v>0</v>
      </c>
      <c r="N25" s="98">
        <f ca="1">IF('MP1'!$J11="","",'MP1'!$J11)</f>
        <v>1000</v>
      </c>
      <c r="O25" s="92" t="str">
        <f ca="1">IF('MP1'!$I11="","",'MP1'!$I11)</f>
        <v/>
      </c>
      <c r="P25" s="97">
        <f ca="1">IF(O25="",0,O25*N25)</f>
        <v>0</v>
      </c>
      <c r="Q25" s="91">
        <f ca="1">IF('MP1'!$L11="","",'MP1'!$L11)</f>
        <v>1000</v>
      </c>
      <c r="R25" s="92" t="str">
        <f ca="1">IF('MP1'!$K11="","",'MP1'!$K11)</f>
        <v/>
      </c>
      <c r="S25" s="93">
        <f ca="1">IF(R25="",0,R25*Q25)</f>
        <v>0</v>
      </c>
      <c r="T25" s="98">
        <f ca="1">IF('MP1'!$N11="","",'MP1'!$N11)</f>
        <v>1000</v>
      </c>
      <c r="U25" s="92" t="str">
        <f ca="1">IF('MP1'!$M11="","",'MP1'!$M11)</f>
        <v/>
      </c>
      <c r="V25" s="94">
        <f>IF(U25="",0,U25*T25)</f>
        <v>0</v>
      </c>
      <c r="W25" s="83"/>
      <c r="X25" s="6"/>
    </row>
    <row r="26" spans="1:51">
      <c r="A26" s="66"/>
      <c r="B26" s="66"/>
      <c r="C26" s="83"/>
      <c r="D26" s="96" t="str">
        <f ca="1">IF('Sp and TY'!$C$19="","",'Sp and TY'!$C$19)</f>
        <v>Black-capped Chickadee</v>
      </c>
      <c r="E26" s="91">
        <f ca="1">IF('MP1'!$D12="","",'MP1'!$D12)</f>
        <v>1000</v>
      </c>
      <c r="F26" s="92" t="str">
        <f ca="1">IF('MP1'!$C12="","",'MP1'!$C12)</f>
        <v/>
      </c>
      <c r="G26" s="93">
        <f ca="1">IF(F26="",0,F26*E26)</f>
        <v>0</v>
      </c>
      <c r="H26" s="98">
        <f ca="1">IF('MP1'!$F12="","",'MP1'!$F12)</f>
        <v>1000</v>
      </c>
      <c r="I26" s="92" t="str">
        <f ca="1">IF('MP1'!$E12="","",'MP1'!$E12)</f>
        <v/>
      </c>
      <c r="J26" s="97">
        <f ca="1">IF(I26="",0,I26*H26)</f>
        <v>0</v>
      </c>
      <c r="K26" s="91">
        <f ca="1">IF('MP1'!$H12="","",'MP1'!$H12)</f>
        <v>1000</v>
      </c>
      <c r="L26" s="92" t="str">
        <f ca="1">IF('MP1'!$G12="","",'MP1'!$G12)</f>
        <v/>
      </c>
      <c r="M26" s="93">
        <f ca="1">IF(L26="",0,L26*K26)</f>
        <v>0</v>
      </c>
      <c r="N26" s="98">
        <f ca="1">IF('MP1'!$J12="","",'MP1'!$J12)</f>
        <v>1000</v>
      </c>
      <c r="O26" s="92" t="str">
        <f ca="1">IF('MP1'!$I12="","",'MP1'!$I12)</f>
        <v/>
      </c>
      <c r="P26" s="97">
        <f ca="1">IF(O26="",0,O26*N26)</f>
        <v>0</v>
      </c>
      <c r="Q26" s="91">
        <f ca="1">IF('MP1'!$L12="","",'MP1'!$L12)</f>
        <v>1000</v>
      </c>
      <c r="R26" s="92" t="str">
        <f ca="1">IF('MP1'!$K12="","",'MP1'!$K12)</f>
        <v/>
      </c>
      <c r="S26" s="93">
        <f ca="1">IF(R26="",0,R26*Q26)</f>
        <v>0</v>
      </c>
      <c r="T26" s="98">
        <f ca="1">IF('MP1'!$N12="","",'MP1'!$N12)</f>
        <v>1000</v>
      </c>
      <c r="U26" s="92" t="str">
        <f ca="1">IF('MP1'!$M12="","",'MP1'!$M12)</f>
        <v/>
      </c>
      <c r="V26" s="94">
        <f>IF(U26="",0,U26*T26)</f>
        <v>0</v>
      </c>
      <c r="W26" s="83"/>
      <c r="X26" s="6"/>
    </row>
    <row r="27" spans="1:51">
      <c r="A27" s="66"/>
      <c r="B27" s="66"/>
      <c r="C27" s="83"/>
      <c r="D27" s="96" t="str">
        <f ca="1">IF('Sp and TY'!$C$20="","",'Sp and TY'!$C$20)</f>
        <v>Lesser Scaup</v>
      </c>
      <c r="E27" s="91">
        <f ca="1">IF('MP1'!$D13="","",'MP1'!$D13)</f>
        <v>1000</v>
      </c>
      <c r="F27" s="92" t="str">
        <f ca="1">IF('MP1'!$C13="","",'MP1'!$C13)</f>
        <v/>
      </c>
      <c r="G27" s="93">
        <f ca="1">IF(F27="",0,F27*E27)</f>
        <v>0</v>
      </c>
      <c r="H27" s="98">
        <f ca="1">IF('MP1'!$F13="","",'MP1'!$F13)</f>
        <v>1000</v>
      </c>
      <c r="I27" s="92" t="str">
        <f ca="1">IF('MP1'!$E13="","",'MP1'!$E13)</f>
        <v/>
      </c>
      <c r="J27" s="97">
        <f ca="1">IF(I27="",0,I27*H27)</f>
        <v>0</v>
      </c>
      <c r="K27" s="91">
        <f ca="1">IF('MP1'!$H13="","",'MP1'!$H13)</f>
        <v>1000</v>
      </c>
      <c r="L27" s="92" t="str">
        <f ca="1">IF('MP1'!$G13="","",'MP1'!$G13)</f>
        <v/>
      </c>
      <c r="M27" s="93">
        <f ca="1">IF(L27="",0,L27*K27)</f>
        <v>0</v>
      </c>
      <c r="N27" s="98">
        <f ca="1">IF('MP1'!$J13="","",'MP1'!$J13)</f>
        <v>1000</v>
      </c>
      <c r="O27" s="92" t="str">
        <f ca="1">IF('MP1'!$I13="","",'MP1'!$I13)</f>
        <v/>
      </c>
      <c r="P27" s="97">
        <f ca="1">IF(O27="",0,O27*N27)</f>
        <v>0</v>
      </c>
      <c r="Q27" s="91">
        <f ca="1">IF('MP1'!$L13="","",'MP1'!$L13)</f>
        <v>1000</v>
      </c>
      <c r="R27" s="92" t="str">
        <f ca="1">IF('MP1'!$K13="","",'MP1'!$K13)</f>
        <v/>
      </c>
      <c r="S27" s="93">
        <f ca="1">IF(R27="",0,R27*Q27)</f>
        <v>0</v>
      </c>
      <c r="T27" s="98">
        <f ca="1">IF('MP1'!$N13="","",'MP1'!$N13)</f>
        <v>1000</v>
      </c>
      <c r="U27" s="92" t="str">
        <f ca="1">IF('MP1'!$M13="","",'MP1'!$M13)</f>
        <v/>
      </c>
      <c r="V27" s="94">
        <f>IF(U27="",0,U27*T27)</f>
        <v>0</v>
      </c>
      <c r="W27" s="83"/>
      <c r="X27" s="6"/>
    </row>
    <row r="28" spans="1:51">
      <c r="A28" s="66"/>
      <c r="B28" s="66"/>
      <c r="C28" s="83"/>
      <c r="D28" s="96" t="str">
        <f ca="1">IF('Sp and TY'!$C$21="","",'Sp and TY'!$C$21)</f>
        <v/>
      </c>
      <c r="E28" s="91" t="str">
        <f ca="1">IF('MP1'!$D14="","",'MP1'!$D14)</f>
        <v/>
      </c>
      <c r="F28" s="92" t="str">
        <f ca="1">IF('MP1'!$C14="","",'MP1'!$C14)</f>
        <v/>
      </c>
      <c r="G28" s="93">
        <f ca="1">IF(F28="",0,F28*E28)</f>
        <v>0</v>
      </c>
      <c r="H28" s="98" t="str">
        <f ca="1">IF('MP1'!$F14="","",'MP1'!$F14)</f>
        <v/>
      </c>
      <c r="I28" s="92" t="str">
        <f ca="1">IF('MP1'!$E14="","",'MP1'!$E14)</f>
        <v/>
      </c>
      <c r="J28" s="97">
        <f ca="1">IF(I28="",0,I28*H28)</f>
        <v>0</v>
      </c>
      <c r="K28" s="91" t="str">
        <f ca="1">IF('MP1'!$H14="","",'MP1'!$H14)</f>
        <v/>
      </c>
      <c r="L28" s="92" t="str">
        <f ca="1">IF('MP1'!$G14="","",'MP1'!$G14)</f>
        <v/>
      </c>
      <c r="M28" s="93">
        <f ca="1">IF(L28="",0,L28*K28)</f>
        <v>0</v>
      </c>
      <c r="N28" s="98" t="str">
        <f ca="1">IF('MP1'!$J14="","",'MP1'!$J14)</f>
        <v/>
      </c>
      <c r="O28" s="92" t="str">
        <f ca="1">IF('MP1'!$I14="","",'MP1'!$I14)</f>
        <v/>
      </c>
      <c r="P28" s="97">
        <f ca="1">IF(O28="",0,O28*N28)</f>
        <v>0</v>
      </c>
      <c r="Q28" s="91" t="str">
        <f ca="1">IF('MP1'!$L14="","",'MP1'!$L14)</f>
        <v/>
      </c>
      <c r="R28" s="92" t="str">
        <f ca="1">IF('MP1'!$K14="","",'MP1'!$K14)</f>
        <v/>
      </c>
      <c r="S28" s="93">
        <f ca="1">IF(R28="",0,R28*Q28)</f>
        <v>0</v>
      </c>
      <c r="T28" s="98" t="str">
        <f ca="1">IF('MP1'!$N14="","",'MP1'!$N14)</f>
        <v/>
      </c>
      <c r="U28" s="92" t="str">
        <f ca="1">IF('MP1'!$M14="","",'MP1'!$M14)</f>
        <v/>
      </c>
      <c r="V28" s="94">
        <f>IF(U28="",0,U28*T28)</f>
        <v>0</v>
      </c>
      <c r="W28" s="83"/>
      <c r="X28" s="6"/>
    </row>
    <row r="29" spans="1:51">
      <c r="A29" s="66"/>
      <c r="B29" s="66"/>
      <c r="C29" s="83"/>
      <c r="D29" s="96" t="str">
        <f ca="1">IF('Sp and TY'!$C$22="","",'Sp and TY'!$C$22)</f>
        <v/>
      </c>
      <c r="E29" s="91" t="str">
        <f ca="1">IF('MP1'!$D15="","",'MP1'!$D15)</f>
        <v/>
      </c>
      <c r="F29" s="92" t="str">
        <f ca="1">IF('MP1'!$C15="","",'MP1'!$C15)</f>
        <v/>
      </c>
      <c r="G29" s="93">
        <f ca="1">IF(F29="",0,F29*E29)</f>
        <v>0</v>
      </c>
      <c r="H29" s="98" t="str">
        <f ca="1">IF('MP1'!$F15="","",'MP1'!$F15)</f>
        <v/>
      </c>
      <c r="I29" s="92" t="str">
        <f ca="1">IF('MP1'!$E15="","",'MP1'!$E15)</f>
        <v/>
      </c>
      <c r="J29" s="97">
        <f ca="1">IF(I29="",0,I29*H29)</f>
        <v>0</v>
      </c>
      <c r="K29" s="91" t="str">
        <f ca="1">IF('MP1'!$H15="","",'MP1'!$H15)</f>
        <v/>
      </c>
      <c r="L29" s="92" t="str">
        <f ca="1">IF('MP1'!$G15="","",'MP1'!$G15)</f>
        <v/>
      </c>
      <c r="M29" s="93">
        <f ca="1">IF(L29="",0,L29*K29)</f>
        <v>0</v>
      </c>
      <c r="N29" s="98" t="str">
        <f ca="1">IF('MP1'!$J15="","",'MP1'!$J15)</f>
        <v/>
      </c>
      <c r="O29" s="92" t="str">
        <f ca="1">IF('MP1'!$I15="","",'MP1'!$I15)</f>
        <v/>
      </c>
      <c r="P29" s="97">
        <f ca="1">IF(O29="",0,O29*N29)</f>
        <v>0</v>
      </c>
      <c r="Q29" s="91" t="str">
        <f ca="1">IF('MP1'!$L15="","",'MP1'!$L15)</f>
        <v/>
      </c>
      <c r="R29" s="92" t="str">
        <f ca="1">IF('MP1'!$K15="","",'MP1'!$K15)</f>
        <v/>
      </c>
      <c r="S29" s="93">
        <f ca="1">IF(R29="",0,R29*Q29)</f>
        <v>0</v>
      </c>
      <c r="T29" s="98" t="str">
        <f ca="1">IF('MP1'!$N15="","",'MP1'!$N15)</f>
        <v/>
      </c>
      <c r="U29" s="92" t="str">
        <f ca="1">IF('MP1'!$M15="","",'MP1'!$M15)</f>
        <v/>
      </c>
      <c r="V29" s="94">
        <f>IF(U29="",0,U29*T29)</f>
        <v>0</v>
      </c>
      <c r="W29" s="83"/>
      <c r="X29" s="6"/>
    </row>
    <row r="30" spans="1:51">
      <c r="A30" s="66"/>
      <c r="B30" s="66"/>
      <c r="C30" s="83"/>
      <c r="D30" s="83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83"/>
      <c r="X30" s="6"/>
    </row>
    <row r="31" spans="1:51">
      <c r="A31" s="66"/>
      <c r="B31" s="66"/>
      <c r="C31" s="83"/>
      <c r="D31" s="68" t="s">
        <v>44</v>
      </c>
      <c r="E31" s="83"/>
      <c r="F31" s="84" t="s">
        <v>34</v>
      </c>
      <c r="G31" s="85">
        <v>0</v>
      </c>
      <c r="H31" s="83"/>
      <c r="I31" s="84" t="s">
        <v>34</v>
      </c>
      <c r="J31" s="85">
        <v>1</v>
      </c>
      <c r="K31" s="83"/>
      <c r="L31" s="84" t="s">
        <v>34</v>
      </c>
      <c r="M31" s="85">
        <f ca="1">IF('Sp and TY'!$C$11="","",'Sp and TY'!$C$11)</f>
        <v>5</v>
      </c>
      <c r="N31" s="83"/>
      <c r="O31" s="84" t="s">
        <v>34</v>
      </c>
      <c r="P31" s="85">
        <f ca="1">IF('Sp and TY'!$C$12="","",'Sp and TY'!$C$12)</f>
        <v>10</v>
      </c>
      <c r="Q31" s="83"/>
      <c r="R31" s="84" t="s">
        <v>34</v>
      </c>
      <c r="S31" s="85">
        <f ca="1">IF('Sp and TY'!$C$13="","",'Sp and TY'!$C$13)</f>
        <v>25</v>
      </c>
      <c r="T31" s="83"/>
      <c r="U31" s="84" t="s">
        <v>34</v>
      </c>
      <c r="V31" s="85">
        <f ca="1">IF('Sp and TY'!$C$16="","",'Sp and TY'!$C$16)</f>
        <v>50</v>
      </c>
      <c r="W31" s="83"/>
      <c r="X31" s="8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</row>
    <row r="32" spans="1:51">
      <c r="A32" s="66"/>
      <c r="B32" s="66"/>
      <c r="C32" s="83"/>
      <c r="D32" s="96" t="s">
        <v>35</v>
      </c>
      <c r="E32" s="91" t="s">
        <v>37</v>
      </c>
      <c r="F32" s="92" t="s">
        <v>36</v>
      </c>
      <c r="G32" s="93" t="s">
        <v>41</v>
      </c>
      <c r="H32" s="91" t="s">
        <v>37</v>
      </c>
      <c r="I32" s="92" t="s">
        <v>36</v>
      </c>
      <c r="J32" s="93" t="s">
        <v>41</v>
      </c>
      <c r="K32" s="98" t="s">
        <v>37</v>
      </c>
      <c r="L32" s="92" t="s">
        <v>36</v>
      </c>
      <c r="M32" s="94" t="s">
        <v>41</v>
      </c>
      <c r="N32" s="92" t="s">
        <v>37</v>
      </c>
      <c r="O32" s="92" t="s">
        <v>36</v>
      </c>
      <c r="P32" s="94" t="s">
        <v>41</v>
      </c>
      <c r="Q32" s="92" t="s">
        <v>37</v>
      </c>
      <c r="R32" s="92" t="s">
        <v>36</v>
      </c>
      <c r="S32" s="94" t="s">
        <v>41</v>
      </c>
      <c r="T32" s="92" t="s">
        <v>37</v>
      </c>
      <c r="U32" s="92" t="s">
        <v>36</v>
      </c>
      <c r="V32" s="94" t="s">
        <v>41</v>
      </c>
      <c r="W32" s="83"/>
      <c r="X32" s="6"/>
    </row>
    <row r="33" spans="1:24">
      <c r="A33" s="66"/>
      <c r="B33" s="66"/>
      <c r="C33" s="83"/>
      <c r="D33" s="96" t="str">
        <f ca="1">IF('Sp and TY'!$C$18="","",'Sp and TY'!$C$18)</f>
        <v>Yellow Warbler</v>
      </c>
      <c r="E33" s="91">
        <f ca="1">IF('MP2'!$D11="","",'MP2'!$D11)</f>
        <v>1000</v>
      </c>
      <c r="F33" s="92" t="str">
        <f ca="1">IF('MP2'!$C11="","",'MP2'!$C11)</f>
        <v/>
      </c>
      <c r="G33" s="93">
        <f ca="1">IF(F33="",0,F33*E33)</f>
        <v>0</v>
      </c>
      <c r="H33" s="91">
        <f ca="1">IF('MP2'!$F11="","",'MP2'!$F11)</f>
        <v>1000</v>
      </c>
      <c r="I33" s="92" t="str">
        <f ca="1">IF('MP2'!$E11="","",'MP2'!$E11)</f>
        <v/>
      </c>
      <c r="J33" s="93">
        <f ca="1">IF(I33="",0,I33*H33)</f>
        <v>0</v>
      </c>
      <c r="K33" s="98">
        <f ca="1">IF('MP2'!$H11="","",'MP2'!$H11)</f>
        <v>1000</v>
      </c>
      <c r="L33" s="92" t="str">
        <f ca="1">IF('MP2'!$G11="","",'MP2'!$G11)</f>
        <v/>
      </c>
      <c r="M33" s="97">
        <f ca="1">IF(L33="",0,L33*K33)</f>
        <v>0</v>
      </c>
      <c r="N33" s="91">
        <f ca="1">IF('MP2'!$J11="","",'MP2'!$J11)</f>
        <v>1000</v>
      </c>
      <c r="O33" s="92" t="str">
        <f ca="1">IF('MP2'!$I11="","",'MP2'!$I11)</f>
        <v/>
      </c>
      <c r="P33" s="93">
        <f ca="1">IF(O33="",0,O33*N33)</f>
        <v>0</v>
      </c>
      <c r="Q33" s="98">
        <f ca="1">IF('MP2'!$L11="","",'MP2'!$L11)</f>
        <v>1000</v>
      </c>
      <c r="R33" s="92" t="str">
        <f ca="1">IF('MP2'!$K11="","",'MP2'!$K11)</f>
        <v/>
      </c>
      <c r="S33" s="97">
        <f ca="1">IF(R33="",0,R33*Q33)</f>
        <v>0</v>
      </c>
      <c r="T33" s="91">
        <f ca="1">IF('MP2'!$N11="","",'MP2'!$N11)</f>
        <v>1000</v>
      </c>
      <c r="U33" s="92" t="str">
        <f ca="1">IF('MP2'!$M11="","",'MP2'!$M11)</f>
        <v/>
      </c>
      <c r="V33" s="94">
        <f>IF(U33="",0,U33*T33)</f>
        <v>0</v>
      </c>
      <c r="W33" s="83"/>
      <c r="X33" s="6"/>
    </row>
    <row r="34" spans="1:24">
      <c r="A34" s="66"/>
      <c r="B34" s="66"/>
      <c r="C34" s="83"/>
      <c r="D34" s="96" t="str">
        <f ca="1">IF('Sp and TY'!$C$19="","",'Sp and TY'!$C$19)</f>
        <v>Black-capped Chickadee</v>
      </c>
      <c r="E34" s="91">
        <f ca="1">IF('MP2'!$D12="","",'MP2'!$D12)</f>
        <v>1000</v>
      </c>
      <c r="F34" s="92" t="str">
        <f ca="1">IF('MP2'!$C12="","",'MP2'!$C12)</f>
        <v/>
      </c>
      <c r="G34" s="93">
        <f ca="1">IF(F34="",0,F34*E34)</f>
        <v>0</v>
      </c>
      <c r="H34" s="91">
        <f ca="1">IF('MP2'!$F12="","",'MP2'!$F12)</f>
        <v>1000</v>
      </c>
      <c r="I34" s="92" t="str">
        <f ca="1">IF('MP2'!$E12="","",'MP2'!$E12)</f>
        <v/>
      </c>
      <c r="J34" s="93">
        <f ca="1">IF(I34="",0,I34*H34)</f>
        <v>0</v>
      </c>
      <c r="K34" s="98">
        <f ca="1">IF('MP2'!$H12="","",'MP2'!$H12)</f>
        <v>1000</v>
      </c>
      <c r="L34" s="92" t="str">
        <f ca="1">IF('MP2'!$G12="","",'MP2'!$G12)</f>
        <v/>
      </c>
      <c r="M34" s="97">
        <f ca="1">IF(L34="",0,L34*K34)</f>
        <v>0</v>
      </c>
      <c r="N34" s="91">
        <f ca="1">IF('MP2'!$J12="","",'MP2'!$J12)</f>
        <v>1000</v>
      </c>
      <c r="O34" s="92" t="str">
        <f ca="1">IF('MP2'!$I12="","",'MP2'!$I12)</f>
        <v/>
      </c>
      <c r="P34" s="93">
        <f ca="1">IF(O34="",0,O34*N34)</f>
        <v>0</v>
      </c>
      <c r="Q34" s="98">
        <f ca="1">IF('MP2'!$L12="","",'MP2'!$L12)</f>
        <v>1000</v>
      </c>
      <c r="R34" s="92" t="str">
        <f ca="1">IF('MP2'!$K12="","",'MP2'!$K12)</f>
        <v/>
      </c>
      <c r="S34" s="97">
        <f ca="1">IF(R34="",0,R34*Q34)</f>
        <v>0</v>
      </c>
      <c r="T34" s="91">
        <f ca="1">IF('MP2'!$N12="","",'MP2'!$N12)</f>
        <v>1000</v>
      </c>
      <c r="U34" s="92" t="str">
        <f ca="1">IF('MP2'!$M12="","",'MP2'!$M12)</f>
        <v/>
      </c>
      <c r="V34" s="94">
        <f>IF(U34="",0,U34*T34)</f>
        <v>0</v>
      </c>
      <c r="W34" s="83"/>
      <c r="X34" s="6"/>
    </row>
    <row r="35" spans="1:24">
      <c r="A35" s="66"/>
      <c r="B35" s="66"/>
      <c r="C35" s="83"/>
      <c r="D35" s="96" t="str">
        <f ca="1">IF('Sp and TY'!$C$20="","",'Sp and TY'!$C$20)</f>
        <v>Lesser Scaup</v>
      </c>
      <c r="E35" s="91">
        <f ca="1">IF('MP2'!$D13="","",'MP2'!$D13)</f>
        <v>1000</v>
      </c>
      <c r="F35" s="92" t="str">
        <f ca="1">IF('MP2'!$C13="","",'MP2'!$C13)</f>
        <v/>
      </c>
      <c r="G35" s="93">
        <f ca="1">IF(F35="",0,F35*E35)</f>
        <v>0</v>
      </c>
      <c r="H35" s="91">
        <f ca="1">IF('MP2'!$F13="","",'MP2'!$F13)</f>
        <v>1000</v>
      </c>
      <c r="I35" s="92" t="str">
        <f ca="1">IF('MP2'!$E13="","",'MP2'!$E13)</f>
        <v/>
      </c>
      <c r="J35" s="93">
        <f ca="1">IF(I35="",0,I35*H35)</f>
        <v>0</v>
      </c>
      <c r="K35" s="98">
        <f ca="1">IF('MP2'!$H13="","",'MP2'!$H13)</f>
        <v>1000</v>
      </c>
      <c r="L35" s="92" t="str">
        <f ca="1">IF('MP2'!$G13="","",'MP2'!$G13)</f>
        <v/>
      </c>
      <c r="M35" s="97">
        <f ca="1">IF(L35="",0,L35*K35)</f>
        <v>0</v>
      </c>
      <c r="N35" s="91">
        <f ca="1">IF('MP2'!$J13="","",'MP2'!$J13)</f>
        <v>1000</v>
      </c>
      <c r="O35" s="92" t="str">
        <f ca="1">IF('MP2'!$I13="","",'MP2'!$I13)</f>
        <v/>
      </c>
      <c r="P35" s="93">
        <f ca="1">IF(O35="",0,O35*N35)</f>
        <v>0</v>
      </c>
      <c r="Q35" s="98">
        <f ca="1">IF('MP2'!$L13="","",'MP2'!$L13)</f>
        <v>1000</v>
      </c>
      <c r="R35" s="92" t="str">
        <f ca="1">IF('MP2'!$K13="","",'MP2'!$K13)</f>
        <v/>
      </c>
      <c r="S35" s="97">
        <f ca="1">IF(R35="",0,R35*Q35)</f>
        <v>0</v>
      </c>
      <c r="T35" s="91">
        <f ca="1">IF('MP2'!$N13="","",'MP2'!$N13)</f>
        <v>1000</v>
      </c>
      <c r="U35" s="92" t="str">
        <f ca="1">IF('MP2'!$M13="","",'MP2'!$M13)</f>
        <v/>
      </c>
      <c r="V35" s="94">
        <f>IF(U35="",0,U35*T35)</f>
        <v>0</v>
      </c>
      <c r="W35" s="83"/>
      <c r="X35" s="6"/>
    </row>
    <row r="36" spans="1:24">
      <c r="A36" s="66"/>
      <c r="B36" s="66"/>
      <c r="C36" s="83"/>
      <c r="D36" s="96" t="str">
        <f ca="1">IF('Sp and TY'!$C$21="","",'Sp and TY'!$C$21)</f>
        <v/>
      </c>
      <c r="E36" s="91" t="str">
        <f ca="1">IF('MP2'!$D14="","",'MP2'!$D14)</f>
        <v/>
      </c>
      <c r="F36" s="92" t="str">
        <f ca="1">IF('MP2'!$C14="","",'MP2'!$C14)</f>
        <v/>
      </c>
      <c r="G36" s="93">
        <f ca="1">IF(F36="",0,F36*E36)</f>
        <v>0</v>
      </c>
      <c r="H36" s="91" t="str">
        <f ca="1">IF('MP2'!$F14="","",'MP2'!$F14)</f>
        <v/>
      </c>
      <c r="I36" s="92" t="str">
        <f ca="1">IF('MP2'!$E14="","",'MP2'!$E14)</f>
        <v/>
      </c>
      <c r="J36" s="93">
        <f ca="1">IF(I36="",0,I36*H36)</f>
        <v>0</v>
      </c>
      <c r="K36" s="98" t="str">
        <f ca="1">IF('MP2'!$H14="","",'MP2'!$H14)</f>
        <v/>
      </c>
      <c r="L36" s="92" t="str">
        <f ca="1">IF('MP2'!$G14="","",'MP2'!$G14)</f>
        <v/>
      </c>
      <c r="M36" s="97">
        <f ca="1">IF(L36="",0,L36*K36)</f>
        <v>0</v>
      </c>
      <c r="N36" s="91" t="str">
        <f ca="1">IF('MP2'!$J14="","",'MP2'!$J14)</f>
        <v/>
      </c>
      <c r="O36" s="92" t="str">
        <f ca="1">IF('MP2'!$I14="","",'MP2'!$I14)</f>
        <v/>
      </c>
      <c r="P36" s="93">
        <f ca="1">IF(O36="",0,O36*N36)</f>
        <v>0</v>
      </c>
      <c r="Q36" s="98" t="str">
        <f ca="1">IF('MP2'!$L14="","",'MP2'!$L14)</f>
        <v/>
      </c>
      <c r="R36" s="92" t="str">
        <f ca="1">IF('MP2'!$K14="","",'MP2'!$K14)</f>
        <v/>
      </c>
      <c r="S36" s="97">
        <f ca="1">IF(R36="",0,R36*Q36)</f>
        <v>0</v>
      </c>
      <c r="T36" s="91" t="str">
        <f ca="1">IF('MP2'!$N14="","",'MP2'!$N14)</f>
        <v/>
      </c>
      <c r="U36" s="92" t="str">
        <f ca="1">IF('MP2'!$M14="","",'MP2'!$M14)</f>
        <v/>
      </c>
      <c r="V36" s="94">
        <f>IF(U36="",0,U36*T36)</f>
        <v>0</v>
      </c>
      <c r="W36" s="83"/>
      <c r="X36" s="6"/>
    </row>
    <row r="37" spans="1:24">
      <c r="A37" s="66"/>
      <c r="B37" s="66"/>
      <c r="C37" s="83"/>
      <c r="D37" s="96" t="str">
        <f ca="1">IF('Sp and TY'!$C$22="","",'Sp and TY'!$C$22)</f>
        <v/>
      </c>
      <c r="E37" s="91" t="str">
        <f ca="1">IF('MP2'!$D15="","",'MP2'!$D15)</f>
        <v/>
      </c>
      <c r="F37" s="92" t="str">
        <f ca="1">IF('MP2'!$C15="","",'MP2'!$C15)</f>
        <v/>
      </c>
      <c r="G37" s="93">
        <f ca="1">IF(F37="",0,F37*E37)</f>
        <v>0</v>
      </c>
      <c r="H37" s="91" t="str">
        <f ca="1">IF('MP2'!$F15="","",'MP2'!$F15)</f>
        <v/>
      </c>
      <c r="I37" s="92" t="str">
        <f ca="1">IF('MP2'!$E15="","",'MP2'!$E15)</f>
        <v/>
      </c>
      <c r="J37" s="93">
        <f ca="1">IF(I37="",0,I37*H37)</f>
        <v>0</v>
      </c>
      <c r="K37" s="98" t="str">
        <f ca="1">IF('MP2'!$H15="","",'MP2'!$H15)</f>
        <v/>
      </c>
      <c r="L37" s="92" t="str">
        <f ca="1">IF('MP2'!$G15="","",'MP2'!$G15)</f>
        <v/>
      </c>
      <c r="M37" s="97">
        <f ca="1">IF(L37="",0,L37*K37)</f>
        <v>0</v>
      </c>
      <c r="N37" s="91" t="str">
        <f ca="1">IF('MP2'!$J15="","",'MP2'!$J15)</f>
        <v/>
      </c>
      <c r="O37" s="92" t="str">
        <f ca="1">IF('MP2'!$I15="","",'MP2'!$I15)</f>
        <v/>
      </c>
      <c r="P37" s="93">
        <f ca="1">IF(O37="",0,O37*N37)</f>
        <v>0</v>
      </c>
      <c r="Q37" s="98" t="str">
        <f ca="1">IF('MP2'!$L15="","",'MP2'!$L15)</f>
        <v/>
      </c>
      <c r="R37" s="92" t="str">
        <f ca="1">IF('MP2'!$K15="","",'MP2'!$K15)</f>
        <v/>
      </c>
      <c r="S37" s="97">
        <f ca="1">IF(R37="",0,R37*Q37)</f>
        <v>0</v>
      </c>
      <c r="T37" s="91" t="str">
        <f ca="1">IF('MP2'!$N15="","",'MP2'!$N15)</f>
        <v/>
      </c>
      <c r="U37" s="92" t="str">
        <f ca="1">IF('MP2'!$M15="","",'MP2'!$M15)</f>
        <v/>
      </c>
      <c r="V37" s="94">
        <f>IF(U37="",0,U37*T37)</f>
        <v>0</v>
      </c>
      <c r="W37" s="83"/>
      <c r="X37" s="6"/>
    </row>
    <row r="38" spans="1:24">
      <c r="A38" s="66"/>
      <c r="B38" s="66"/>
      <c r="C38" s="83"/>
      <c r="D38" s="83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83"/>
      <c r="X38" s="6"/>
    </row>
    <row r="39" spans="1:24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"/>
    </row>
    <row r="40" spans="1:24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"/>
    </row>
    <row r="41" spans="1:24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"/>
    </row>
    <row r="42" spans="1:24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</row>
    <row r="43" spans="1:24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</row>
    <row r="44" spans="1:24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</row>
  </sheetData>
  <sheetProtection sheet="1" objects="1" scenarios="1"/>
  <mergeCells count="1">
    <mergeCell ref="F3:I3"/>
  </mergeCells>
  <phoneticPr fontId="0" type="noConversion"/>
  <pageMargins left="0.2" right="0" top="0.75" bottom="0.75" header="0.5" footer="0.5"/>
  <pageSetup scale="8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G39"/>
  <sheetViews>
    <sheetView showGridLines="0" showRowColHeaders="0" showOutlineSymbols="0" zoomScale="75" workbookViewId="0">
      <selection activeCell="AF14" sqref="AF14"/>
    </sheetView>
  </sheetViews>
  <sheetFormatPr defaultRowHeight="12.75"/>
  <cols>
    <col min="1" max="1" width="1.1640625" style="6" customWidth="1"/>
    <col min="2" max="2" width="20" style="6" customWidth="1"/>
    <col min="3" max="3" width="30.33203125" style="6" customWidth="1"/>
    <col min="4" max="4" width="5.1640625" style="6" hidden="1" customWidth="1"/>
    <col min="5" max="5" width="15" style="6" hidden="1" customWidth="1"/>
    <col min="6" max="6" width="4.5" style="6" hidden="1" customWidth="1"/>
    <col min="7" max="7" width="15.5" style="6" hidden="1" customWidth="1"/>
    <col min="8" max="8" width="4.6640625" style="6" hidden="1" customWidth="1"/>
    <col min="9" max="9" width="13.1640625" style="6" hidden="1" customWidth="1"/>
    <col min="10" max="10" width="4" style="6" hidden="1" customWidth="1"/>
    <col min="11" max="11" width="15.33203125" style="6" hidden="1" customWidth="1"/>
    <col min="12" max="12" width="5" style="6" hidden="1" customWidth="1"/>
    <col min="13" max="13" width="13.83203125" style="6" hidden="1" customWidth="1"/>
    <col min="14" max="14" width="9.33203125" style="6" hidden="1" customWidth="1"/>
    <col min="15" max="15" width="15.1640625" style="7" customWidth="1"/>
    <col min="16" max="16" width="9.33203125" style="6"/>
    <col min="17" max="17" width="36.33203125" style="6" customWidth="1"/>
    <col min="18" max="18" width="5.1640625" style="6" hidden="1" customWidth="1"/>
    <col min="19" max="19" width="0" style="6" hidden="1" customWidth="1"/>
    <col min="20" max="20" width="4.83203125" style="6" hidden="1" customWidth="1"/>
    <col min="21" max="21" width="0" style="6" hidden="1" customWidth="1"/>
    <col min="22" max="22" width="4.6640625" style="6" hidden="1" customWidth="1"/>
    <col min="23" max="23" width="9.33203125" style="6" hidden="1" customWidth="1"/>
    <col min="24" max="24" width="5.33203125" style="6" hidden="1" customWidth="1"/>
    <col min="25" max="25" width="0" style="6" hidden="1" customWidth="1"/>
    <col min="26" max="26" width="4.1640625" style="6" hidden="1" customWidth="1"/>
    <col min="27" max="27" width="0" style="6" hidden="1" customWidth="1"/>
    <col min="28" max="28" width="3.6640625" style="6" hidden="1" customWidth="1"/>
    <col min="29" max="29" width="16.6640625" style="6" customWidth="1"/>
    <col min="30" max="16384" width="9.33203125" style="6"/>
  </cols>
  <sheetData>
    <row r="1" spans="1:33" ht="4.5" customHeight="1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8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</row>
    <row r="2" spans="1:33" ht="22.5">
      <c r="A2" s="66"/>
      <c r="B2" s="46"/>
      <c r="C2" s="75" t="s">
        <v>38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</row>
    <row r="3" spans="1:33" ht="22.5">
      <c r="A3" s="66"/>
      <c r="B3" s="46"/>
      <c r="C3" s="48" t="s">
        <v>45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6"/>
      <c r="Q3" s="50">
        <f ca="1">NOW()</f>
        <v>40225.542457523145</v>
      </c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</row>
    <row r="4" spans="1:33" ht="16.5">
      <c r="A4" s="66"/>
      <c r="B4" s="46"/>
      <c r="C4" s="66"/>
      <c r="D4" s="66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</row>
    <row r="5" spans="1:33" ht="16.5">
      <c r="A5" s="66"/>
      <c r="B5" s="46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</row>
    <row r="6" spans="1:33" ht="16.5">
      <c r="A6" s="66"/>
      <c r="B6" s="46"/>
      <c r="C6" s="49" t="s">
        <v>33</v>
      </c>
      <c r="D6" s="66"/>
      <c r="E6" s="49"/>
      <c r="F6" s="49"/>
      <c r="G6" s="49"/>
      <c r="H6" s="49"/>
      <c r="I6" s="49"/>
      <c r="J6" s="49"/>
      <c r="K6" s="49"/>
      <c r="L6" s="49"/>
      <c r="M6" s="49"/>
      <c r="N6" s="49"/>
      <c r="O6" s="51" t="str">
        <f ca="1">IF('Sp and TY'!$C$4="","",'Sp and TY'!$C$4)</f>
        <v>Big Bird Dam/Oscar Comp. Site</v>
      </c>
      <c r="P6" s="4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</row>
    <row r="7" spans="1:33" ht="16.5">
      <c r="A7" s="66"/>
      <c r="B7" s="46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</row>
    <row r="8" spans="1:33" ht="16.5">
      <c r="A8" s="66"/>
      <c r="B8" s="46"/>
      <c r="C8" s="49" t="s">
        <v>46</v>
      </c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76" t="s">
        <v>47</v>
      </c>
      <c r="P8" s="46"/>
      <c r="Q8" s="49" t="s">
        <v>49</v>
      </c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76" t="s">
        <v>47</v>
      </c>
      <c r="AD8" s="66"/>
      <c r="AE8" s="66"/>
      <c r="AF8" s="66"/>
      <c r="AG8" s="66"/>
    </row>
    <row r="9" spans="1:33" ht="16.5">
      <c r="A9" s="66"/>
      <c r="B9" s="46"/>
      <c r="C9" s="56" t="str">
        <f ca="1">IF('Sp and TY'!$C$18="","",'Sp and TY'!$C$18)</f>
        <v>Yellow Warbler</v>
      </c>
      <c r="D9" s="56"/>
      <c r="E9" s="77">
        <f ca="1">SUM(('Form B'!$J$7-'Form B'!$G$7)*((('Form B'!E9*'Form B'!$F9)+'Form B'!$H9*'Form B'!$I9))/3)+(((('Form B'!$H9*'Form B'!$F9)+'Form B'!$E9*'Form B'!$I9))/6)</f>
        <v>240</v>
      </c>
      <c r="F9" s="56"/>
      <c r="G9" s="77">
        <f ca="1">IF('Form B'!M$7="",0,('Form B'!M$7-'Form B'!J$7)*(((('Form B'!H$9*'Form B'!I$9)+('Form B'!K$9*'Form B'!L$9))/3)+((('Form B'!K$9*'Form B'!I$9)+('Form B'!H$9*'Form B'!L$9))/6)))</f>
        <v>960</v>
      </c>
      <c r="H9" s="56"/>
      <c r="I9" s="77">
        <f ca="1">IF('Form B'!P$7="",0,('Form B'!P$7-'Form B'!M$7)*(((('Form B'!K$9*'Form B'!L$9)+('Form B'!N$9*'Form B'!O$9))/3)+((('Form B'!N$9*'Form B'!L$9)+('Form B'!K$9*'Form B'!O$9))/6)))</f>
        <v>1100</v>
      </c>
      <c r="J9" s="56"/>
      <c r="K9" s="77">
        <f ca="1">IF('Form B'!S$7="",0,('Form B'!S$7-'Form B'!P$7)*(((('Form B'!N$9*'Form B'!O$9)+('Form B'!Q$9*'Form B'!R$9))/3)+((('Form B'!Q$9*'Form B'!O$9)+('Form B'!N$9*'Form B'!R$9))/6)))</f>
        <v>2850</v>
      </c>
      <c r="L9" s="56"/>
      <c r="M9" s="77">
        <f ca="1">IF('Form B'!V$7="",0,('Form B'!V$7-'Form B'!S$7)*(((('Form B'!Q$9*'Form B'!R$9)+('Form B'!T$9*'Form B'!U$9))/3)+((('Form B'!T$9*'Form B'!R$9)+('Form B'!Q$9*'Form B'!U$9))/6)))</f>
        <v>4250</v>
      </c>
      <c r="N9" s="56"/>
      <c r="O9" s="78">
        <f ca="1">IF(C9="","",SUM(E9:M9)/('Sp and TY'!$C$16))</f>
        <v>188</v>
      </c>
      <c r="P9" s="46"/>
      <c r="Q9" s="73" t="str">
        <f ca="1">IF('Sp and TY'!$C$18="","",'Sp and TY'!$C$18)</f>
        <v>Yellow Warbler</v>
      </c>
      <c r="R9" s="73"/>
      <c r="S9" s="77">
        <f ca="1">SUM(('Form B'!$J$7-'Form B'!$G$7)*((('Form B'!E17*'Form B'!$F17)+'Form B'!$H17*'Form B'!$I17))/3)+(((('Form B'!$H17*'Form B'!$F17)+'Form B'!$E17*'Form B'!$I17))/6)</f>
        <v>240</v>
      </c>
      <c r="T9" s="56"/>
      <c r="U9" s="77">
        <f ca="1">IF('Form B'!M$7="",0,('Form B'!M$7-'Form B'!J$7)*(((('Form B'!H17*'Form B'!I17)+('Form B'!K17*'Form B'!L17))/3)+((('Form B'!K17*'Form B'!I17)+('Form B'!H17*'Form B'!L17))/6)))</f>
        <v>880</v>
      </c>
      <c r="V9" s="56"/>
      <c r="W9" s="77">
        <f ca="1">IF('Form B'!P$7="",0,('Form B'!P$7-'Form B'!M$7)*(((('Form B'!K17*'Form B'!L17)+('Form B'!N17*'Form B'!O17))/3)+((('Form B'!N17*'Form B'!L17)+('Form B'!K17*'Form B'!O17))/6)))</f>
        <v>510</v>
      </c>
      <c r="X9" s="56"/>
      <c r="Y9" s="77">
        <f ca="1">IF('Form B'!S$7="",0,('Form B'!S$7-'Form B'!P$7)*(((('Form B'!N17*'Form B'!O17)+('Form B'!Q17*'Form B'!R17))/3)+((('Form B'!Q17*'Form B'!O17)+('Form B'!N17*'Form B'!R17))/6)))</f>
        <v>193.75000000000003</v>
      </c>
      <c r="Z9" s="56"/>
      <c r="AA9" s="77">
        <f ca="1">IF('Form B'!V$7="",0,('Form B'!V$7-'Form B'!S$7)*(((('Form B'!Q17*'Form B'!R17)+('Form B'!T17*'Form B'!U17))/3)+((('Form B'!T17*'Form B'!R17)+('Form B'!Q17*'Form B'!U17))/6)))</f>
        <v>754.16666666666663</v>
      </c>
      <c r="AB9" s="56"/>
      <c r="AC9" s="79">
        <f ca="1">IF(Q9="","",SUM(S9:AA9)/('Sp and TY'!$C$16))</f>
        <v>51.55833333333333</v>
      </c>
      <c r="AD9" s="66"/>
      <c r="AE9" s="66"/>
      <c r="AF9" s="66"/>
      <c r="AG9" s="66"/>
    </row>
    <row r="10" spans="1:33" ht="16.5">
      <c r="A10" s="66"/>
      <c r="B10" s="46"/>
      <c r="C10" s="56" t="str">
        <f ca="1">IF('Sp and TY'!$C$19="","",'Sp and TY'!$C$19)</f>
        <v>Black-capped Chickadee</v>
      </c>
      <c r="D10" s="56"/>
      <c r="E10" s="77">
        <f ca="1">SUM(('Form B'!$J$7-'Form B'!$G$7)*((('Form B'!E10*'Form B'!$F10)+'Form B'!$H10*'Form B'!$I10))/3)+(((('Form B'!$H10*'Form B'!$F10)+'Form B'!$E10*'Form B'!$I10))/6)</f>
        <v>2700</v>
      </c>
      <c r="F10" s="56"/>
      <c r="G10" s="77">
        <f ca="1">IF('Form B'!M$7="",0,('Form B'!M$7-'Form B'!J$7)*(((('Form B'!H10*'Form B'!I10)+('Form B'!K10*'Form B'!L10))/3)+((('Form B'!K10*'Form B'!I10)+('Form B'!H10*'Form B'!L10))/6)))</f>
        <v>10800</v>
      </c>
      <c r="H10" s="56"/>
      <c r="I10" s="77">
        <f ca="1">IF('Form B'!P$7="",0,('Form B'!P$7-'Form B'!M$7)*(((('Form B'!K10*'Form B'!L10)+('Form B'!N10*'Form B'!O10))/3)+((('Form B'!N10*'Form B'!L10)+('Form B'!K10*'Form B'!O10))/6)))</f>
        <v>12825</v>
      </c>
      <c r="J10" s="56"/>
      <c r="K10" s="77">
        <f ca="1">IF('Form B'!S$7="",0,('Form B'!S$7-'Form B'!P$7)*(((('Form B'!N10*'Form B'!O10)+('Form B'!Q10*'Form B'!R10))/3)+((('Form B'!Q10*'Form B'!O10)+('Form B'!N10*'Form B'!R10))/6)))</f>
        <v>30050</v>
      </c>
      <c r="L10" s="56"/>
      <c r="M10" s="77">
        <f ca="1">IF('Form B'!V$7="",0,('Form B'!V$7-'Form B'!S$7)*(((('Form B'!Q10*'Form B'!R10)+('Form B'!T10*'Form B'!U10))/3)+((('Form B'!T10*'Form B'!R10)+('Form B'!Q10*'Form B'!U10))/6)))</f>
        <v>32916.666666666672</v>
      </c>
      <c r="N10" s="56"/>
      <c r="O10" s="78">
        <f ca="1">IF(C10="","",SUM(E10:M10)/('Sp and TY'!$C$16))</f>
        <v>1785.8333333333335</v>
      </c>
      <c r="P10" s="46"/>
      <c r="Q10" s="73" t="str">
        <f ca="1">IF('Sp and TY'!$C$19="","",'Sp and TY'!$C$19)</f>
        <v>Black-capped Chickadee</v>
      </c>
      <c r="R10" s="73"/>
      <c r="S10" s="77">
        <f ca="1">SUM(('Form B'!$J$7-'Form B'!$G$7)*((('Form B'!E18*'Form B'!$F18)+'Form B'!$H18*'Form B'!$I18))/3)+(((('Form B'!$H18*'Form B'!$F18)+'Form B'!$E18*'Form B'!$I18))/6)</f>
        <v>2700</v>
      </c>
      <c r="T10" s="56"/>
      <c r="U10" s="77">
        <f ca="1">IF('Form B'!M$7="",0,('Form B'!M$7-'Form B'!J$7)*(((('Form B'!H18*'Form B'!I18)+('Form B'!K18*'Form B'!L18))/3)+((('Form B'!K18*'Form B'!I18)+('Form B'!H18*'Form B'!L18))/6)))</f>
        <v>5508</v>
      </c>
      <c r="V10" s="56"/>
      <c r="W10" s="77">
        <f ca="1">IF('Form B'!P$7="",0,('Form B'!P$7-'Form B'!M$7)*(((('Form B'!K18*'Form B'!L18)+('Form B'!N18*'Form B'!O18))/3)+((('Form B'!N18*'Form B'!L18)+('Form B'!K18*'Form B'!O18))/6)))</f>
        <v>240</v>
      </c>
      <c r="X10" s="56"/>
      <c r="Y10" s="77">
        <f ca="1">IF('Form B'!S$7="",0,('Form B'!S$7-'Form B'!P$7)*(((('Form B'!N18*'Form B'!O18)+('Form B'!Q18*'Form B'!R18))/3)+((('Form B'!Q18*'Form B'!O18)+('Form B'!N18*'Form B'!R18))/6)))</f>
        <v>775.00000000000011</v>
      </c>
      <c r="Z10" s="56"/>
      <c r="AA10" s="77">
        <f ca="1">IF('Form B'!V$7="",0,('Form B'!V$7-'Form B'!S$7)*(((('Form B'!Q18*'Form B'!R18)+('Form B'!T18*'Form B'!U18))/3)+((('Form B'!T18*'Form B'!R18)+('Form B'!Q18*'Form B'!U18))/6)))</f>
        <v>1875</v>
      </c>
      <c r="AB10" s="56"/>
      <c r="AC10" s="79">
        <f ca="1">IF(Q10="","",SUM(S10:AA10)/('Sp and TY'!$C$16))</f>
        <v>221.96</v>
      </c>
      <c r="AD10" s="66"/>
      <c r="AE10" s="66"/>
      <c r="AF10" s="66"/>
      <c r="AG10" s="66"/>
    </row>
    <row r="11" spans="1:33" ht="16.5">
      <c r="A11" s="66"/>
      <c r="B11" s="46"/>
      <c r="C11" s="56" t="str">
        <f ca="1">IF('Sp and TY'!$C$20="","",'Sp and TY'!$C$20)</f>
        <v>Lesser Scaup</v>
      </c>
      <c r="D11" s="56"/>
      <c r="E11" s="77">
        <f ca="1">SUM(('Form B'!$J$7-'Form B'!$G$7)*((('Form B'!E11*'Form B'!$F11)+'Form B'!$H11*'Form B'!$I11))/3)+(((('Form B'!$H11*'Form B'!$F11)+'Form B'!$E11*'Form B'!$I11))/6)</f>
        <v>30</v>
      </c>
      <c r="F11" s="56"/>
      <c r="G11" s="77">
        <f ca="1">IF('Form B'!M$7="",0,('Form B'!M$7-'Form B'!J$7)*(((('Form B'!H11*'Form B'!I11)+('Form B'!K11*'Form B'!L11))/3)+((('Form B'!K11*'Form B'!I11)+('Form B'!H11*'Form B'!L11))/6)))</f>
        <v>120</v>
      </c>
      <c r="H11" s="56"/>
      <c r="I11" s="77">
        <f ca="1">IF('Form B'!P$7="",0,('Form B'!P$7-'Form B'!M$7)*(((('Form B'!K11*'Form B'!L11)+('Form B'!N11*'Form B'!O11))/3)+((('Form B'!N11*'Form B'!L11)+('Form B'!K11*'Form B'!O11))/6)))</f>
        <v>150</v>
      </c>
      <c r="J11" s="56"/>
      <c r="K11" s="77">
        <f ca="1">IF('Form B'!S$7="",0,('Form B'!S$7-'Form B'!P$7)*(((('Form B'!N11*'Form B'!O11)+('Form B'!Q11*'Form B'!R11))/3)+((('Form B'!Q11*'Form B'!O11)+('Form B'!N11*'Form B'!R11))/6)))</f>
        <v>450</v>
      </c>
      <c r="L11" s="56"/>
      <c r="M11" s="77">
        <f ca="1">IF('Form B'!V$7="",0,('Form B'!V$7-'Form B'!S$7)*(((('Form B'!Q11*'Form B'!R11)+('Form B'!T11*'Form B'!U11))/3)+((('Form B'!T11*'Form B'!R11)+('Form B'!Q11*'Form B'!U11))/6)))</f>
        <v>750</v>
      </c>
      <c r="N11" s="56"/>
      <c r="O11" s="78">
        <f ca="1">IF(C11="","",SUM(E11:M11)/('Sp and TY'!$C$16))</f>
        <v>30</v>
      </c>
      <c r="P11" s="46"/>
      <c r="Q11" s="73" t="str">
        <f ca="1">IF('Sp and TY'!$C$20="","",'Sp and TY'!$C$20)</f>
        <v>Lesser Scaup</v>
      </c>
      <c r="R11" s="73"/>
      <c r="S11" s="77">
        <f ca="1">SUM(('Form B'!$J$7-'Form B'!$G$7)*((('Form B'!E19*'Form B'!$F19)+'Form B'!$H19*'Form B'!$I19))/3)+(((('Form B'!$H19*'Form B'!$F19)+'Form B'!$E19*'Form B'!$I19))/6)</f>
        <v>30</v>
      </c>
      <c r="T11" s="56"/>
      <c r="U11" s="77">
        <f ca="1">IF('Form B'!M$7="",0,('Form B'!M$7-'Form B'!J$7)*(((('Form B'!H19*'Form B'!I19)+('Form B'!K19*'Form B'!L19))/3)+((('Form B'!K19*'Form B'!I19)+('Form B'!H19*'Form B'!L19))/6)))</f>
        <v>120</v>
      </c>
      <c r="V11" s="56"/>
      <c r="W11" s="77">
        <f ca="1">IF('Form B'!P$7="",0,('Form B'!P$7-'Form B'!M$7)*(((('Form B'!K19*'Form B'!L19)+('Form B'!N19*'Form B'!O19))/3)+((('Form B'!N19*'Form B'!L19)+('Form B'!K19*'Form B'!O19))/6)))</f>
        <v>762.5</v>
      </c>
      <c r="X11" s="56"/>
      <c r="Y11" s="77">
        <f ca="1">IF('Form B'!S$7="",0,('Form B'!S$7-'Form B'!P$7)*(((('Form B'!N19*'Form B'!O19)+('Form B'!Q19*'Form B'!R19))/3)+((('Form B'!Q19*'Form B'!O19)+('Form B'!N19*'Form B'!R19))/6)))</f>
        <v>4125</v>
      </c>
      <c r="Z11" s="56"/>
      <c r="AA11" s="77">
        <f ca="1">IF('Form B'!V$7="",0,('Form B'!V$7-'Form B'!S$7)*(((('Form B'!Q19*'Form B'!R19)+('Form B'!T19*'Form B'!U19))/3)+((('Form B'!T19*'Form B'!R19)+('Form B'!Q19*'Form B'!U19))/6)))</f>
        <v>6875</v>
      </c>
      <c r="AB11" s="56"/>
      <c r="AC11" s="79">
        <f ca="1">IF(Q11="","",SUM(S11:AA11)/('Sp and TY'!$C$16))</f>
        <v>238.25</v>
      </c>
      <c r="AD11" s="66"/>
      <c r="AE11" s="66"/>
      <c r="AF11" s="66"/>
      <c r="AG11" s="66"/>
    </row>
    <row r="12" spans="1:33" ht="16.5">
      <c r="A12" s="66"/>
      <c r="B12" s="46"/>
      <c r="C12" s="56" t="str">
        <f ca="1">IF('Sp and TY'!$C$21="","",'Sp and TY'!$C$21)</f>
        <v/>
      </c>
      <c r="D12" s="56"/>
      <c r="E12" s="77" t="e">
        <f ca="1">SUM(('Form B'!$J$7-'Form B'!$G$7)*((('Form B'!E12*'Form B'!$F12)+'Form B'!$H12*'Form B'!$I12))/3)+(((('Form B'!$H12*'Form B'!$F12)+'Form B'!$E12*'Form B'!$I12))/6)</f>
        <v>#VALUE!</v>
      </c>
      <c r="F12" s="56"/>
      <c r="G12" s="77" t="e">
        <f ca="1">IF('Form B'!M$7="",0,('Form B'!M$7-'Form B'!J$7)*(((('Form B'!H12*'Form B'!I12)+('Form B'!K12*'Form B'!L12))/3)+((('Form B'!K12*'Form B'!I12)+('Form B'!H12*'Form B'!L12))/6)))</f>
        <v>#VALUE!</v>
      </c>
      <c r="H12" s="56"/>
      <c r="I12" s="77" t="e">
        <f ca="1">IF('Form B'!P$7="",0,('Form B'!P$7-'Form B'!M$7)*(((('Form B'!K12*'Form B'!L12)+('Form B'!N12*'Form B'!O12))/3)+((('Form B'!N12*'Form B'!L12)+('Form B'!K12*'Form B'!O12))/6)))</f>
        <v>#VALUE!</v>
      </c>
      <c r="J12" s="56"/>
      <c r="K12" s="77" t="e">
        <f ca="1">IF('Form B'!S$7="",0,('Form B'!S$7-'Form B'!P$7)*(((('Form B'!N12*'Form B'!O12)+('Form B'!Q12*'Form B'!R12))/3)+((('Form B'!Q12*'Form B'!O12)+('Form B'!N12*'Form B'!R12))/6)))</f>
        <v>#VALUE!</v>
      </c>
      <c r="L12" s="56"/>
      <c r="M12" s="77" t="e">
        <f ca="1">IF('Form B'!V$7="",0,('Form B'!V$7-'Form B'!S$7)*(((('Form B'!Q12*'Form B'!R12)+('Form B'!T12*'Form B'!U12))/3)+((('Form B'!T12*'Form B'!R12)+('Form B'!Q12*'Form B'!U12))/6)))</f>
        <v>#VALUE!</v>
      </c>
      <c r="N12" s="56"/>
      <c r="O12" s="78" t="str">
        <f ca="1">IF(C12="","",SUM(E12:M12)/('Sp and TY'!$C$16))</f>
        <v/>
      </c>
      <c r="P12" s="46"/>
      <c r="Q12" s="73" t="str">
        <f ca="1">IF('Sp and TY'!$C$21="","",'Sp and TY'!$C$21)</f>
        <v/>
      </c>
      <c r="R12" s="73"/>
      <c r="S12" s="77" t="e">
        <f ca="1">SUM(('Form B'!$J$7-'Form B'!$G$7)*((('Form B'!E20*'Form B'!$F20)+'Form B'!$H20*'Form B'!$I20))/3)+(((('Form B'!$H20*'Form B'!$F20)+'Form B'!$E20*'Form B'!$I20))/6)</f>
        <v>#VALUE!</v>
      </c>
      <c r="T12" s="56"/>
      <c r="U12" s="77" t="e">
        <f ca="1">IF('Form B'!M$7="",0,('Form B'!M$7-'Form B'!J$7)*(((('Form B'!H20*'Form B'!I20)+('Form B'!K20*'Form B'!L20))/3)+((('Form B'!K20*'Form B'!I20)+('Form B'!H20*'Form B'!L20))/6)))</f>
        <v>#VALUE!</v>
      </c>
      <c r="V12" s="56"/>
      <c r="W12" s="77" t="e">
        <f ca="1">IF('Form B'!P$7="",0,('Form B'!P$7-'Form B'!M$7)*(((('Form B'!K20*'Form B'!L20)+('Form B'!N20*'Form B'!O20))/3)+((('Form B'!N20*'Form B'!L20)+('Form B'!K20*'Form B'!O20))/6)))</f>
        <v>#VALUE!</v>
      </c>
      <c r="X12" s="56"/>
      <c r="Y12" s="77" t="e">
        <f ca="1">IF('Form B'!S$7="",0,('Form B'!S$7-'Form B'!P$7)*(((('Form B'!N20*'Form B'!O20)+('Form B'!Q20*'Form B'!R20))/3)+((('Form B'!Q20*'Form B'!O20)+('Form B'!N20*'Form B'!R20))/6)))</f>
        <v>#VALUE!</v>
      </c>
      <c r="Z12" s="56"/>
      <c r="AA12" s="77" t="e">
        <f ca="1">IF('Form B'!V$7="",0,('Form B'!V$7-'Form B'!S$7)*(((('Form B'!Q20*'Form B'!R20)+('Form B'!T20*'Form B'!U20))/3)+((('Form B'!T20*'Form B'!R20)+('Form B'!Q20*'Form B'!U20))/6)))</f>
        <v>#VALUE!</v>
      </c>
      <c r="AB12" s="56"/>
      <c r="AC12" s="79" t="str">
        <f ca="1">IF(Q12="","",SUM(S12:AA12)/('Sp and TY'!$C$16))</f>
        <v/>
      </c>
      <c r="AD12" s="66"/>
      <c r="AE12" s="66"/>
      <c r="AF12" s="66"/>
      <c r="AG12" s="66"/>
    </row>
    <row r="13" spans="1:33" ht="16.5">
      <c r="A13" s="66"/>
      <c r="B13" s="46"/>
      <c r="C13" s="56" t="str">
        <f ca="1">IF('Sp and TY'!$C$22="","",'Sp and TY'!$C$22)</f>
        <v/>
      </c>
      <c r="D13" s="56"/>
      <c r="E13" s="77" t="e">
        <f ca="1">SUM(('Form B'!$J$7-'Form B'!$G$7)*((('Form B'!E13*'Form B'!$F13)+'Form B'!$H13*'Form B'!$I13))/3)+(((('Form B'!$H13*'Form B'!$F13)+'Form B'!$E13*'Form B'!$I13))/6)</f>
        <v>#VALUE!</v>
      </c>
      <c r="F13" s="56"/>
      <c r="G13" s="77" t="e">
        <f ca="1">IF('Form B'!M$7="",0,('Form B'!M$7-'Form B'!J$7)*(((('Form B'!H13*'Form B'!I13)+('Form B'!K13*'Form B'!L13))/3)+((('Form B'!K13*'Form B'!I13)+('Form B'!H13*'Form B'!L13))/6)))</f>
        <v>#VALUE!</v>
      </c>
      <c r="H13" s="56"/>
      <c r="I13" s="77" t="e">
        <f ca="1">IF('Form B'!P$7="",0,('Form B'!P$7-'Form B'!M$7)*(((('Form B'!K13*'Form B'!L13)+('Form B'!N13*'Form B'!O13))/3)+((('Form B'!N13*'Form B'!L13)+('Form B'!K13*'Form B'!O13))/6)))</f>
        <v>#VALUE!</v>
      </c>
      <c r="J13" s="56"/>
      <c r="K13" s="77" t="e">
        <f ca="1">IF('Form B'!S$7="",0,('Form B'!S$7-'Form B'!P$7)*(((('Form B'!N13*'Form B'!O13)+('Form B'!Q13*'Form B'!R13))/3)+((('Form B'!Q13*'Form B'!O13)+('Form B'!N13*'Form B'!R13))/6)))</f>
        <v>#VALUE!</v>
      </c>
      <c r="L13" s="56"/>
      <c r="M13" s="77" t="e">
        <f ca="1">IF('Form B'!V$7="",0,('Form B'!V$7-'Form B'!S$7)*(((('Form B'!Q13*'Form B'!R13)+('Form B'!T13*'Form B'!U13))/3)+((('Form B'!T13*'Form B'!R13)+('Form B'!Q13*'Form B'!U13))/6)))</f>
        <v>#VALUE!</v>
      </c>
      <c r="N13" s="56"/>
      <c r="O13" s="78" t="str">
        <f ca="1">IF(C13="","",SUM(E13:M13)/('Sp and TY'!$C$16))</f>
        <v/>
      </c>
      <c r="P13" s="46"/>
      <c r="Q13" s="73" t="str">
        <f ca="1">IF('Sp and TY'!$C$22="","",'Sp and TY'!$C$22)</f>
        <v/>
      </c>
      <c r="R13" s="73"/>
      <c r="S13" s="77" t="e">
        <f ca="1">SUM(('Form B'!$J$7-'Form B'!$G$7)*((('Form B'!E21*'Form B'!$F21)+'Form B'!$H21*'Form B'!$I21))/3)+(((('Form B'!$H21*'Form B'!$F21)+'Form B'!$E21*'Form B'!$I21))/6)</f>
        <v>#VALUE!</v>
      </c>
      <c r="T13" s="56"/>
      <c r="U13" s="77" t="e">
        <f ca="1">IF('Form B'!M$7="",0,('Form B'!M$7-'Form B'!J$7)*(((('Form B'!H21*'Form B'!I21)+('Form B'!K21*'Form B'!L21))/3)+((('Form B'!K21*'Form B'!I21)+('Form B'!H21*'Form B'!L21))/6)))</f>
        <v>#VALUE!</v>
      </c>
      <c r="V13" s="56"/>
      <c r="W13" s="77" t="e">
        <f ca="1">IF('Form B'!P$7="",0,('Form B'!P$7-'Form B'!M$7)*(((('Form B'!K21*'Form B'!L21)+('Form B'!N21*'Form B'!O21))/3)+((('Form B'!N21*'Form B'!L21)+('Form B'!K21*'Form B'!O21))/6)))</f>
        <v>#VALUE!</v>
      </c>
      <c r="X13" s="56"/>
      <c r="Y13" s="77" t="e">
        <f ca="1">IF('Form B'!S$7="",0,('Form B'!S$7-'Form B'!P$7)*(((('Form B'!N21*'Form B'!O21)+('Form B'!Q21*'Form B'!R21))/3)+((('Form B'!Q21*'Form B'!O21)+('Form B'!N21*'Form B'!R21))/6)))</f>
        <v>#VALUE!</v>
      </c>
      <c r="Z13" s="56"/>
      <c r="AA13" s="77" t="e">
        <f ca="1">IF('Form B'!V$7="",0,('Form B'!V$7-'Form B'!S$7)*(((('Form B'!Q21*'Form B'!R21)+('Form B'!T21*'Form B'!U21))/3)+((('Form B'!T21*'Form B'!R21)+('Form B'!Q21*'Form B'!U21))/6)))</f>
        <v>#VALUE!</v>
      </c>
      <c r="AB13" s="56"/>
      <c r="AC13" s="79" t="str">
        <f ca="1">IF(Q13="","",SUM(S13:AA13)/('Sp and TY'!$C$16))</f>
        <v/>
      </c>
      <c r="AD13" s="66"/>
      <c r="AE13" s="66"/>
      <c r="AF13" s="66"/>
      <c r="AG13" s="66"/>
    </row>
    <row r="14" spans="1:33" ht="16.5">
      <c r="A14" s="6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9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9"/>
      <c r="AD14" s="66"/>
      <c r="AE14" s="66"/>
      <c r="AF14" s="66"/>
      <c r="AG14" s="66"/>
    </row>
    <row r="15" spans="1:33" ht="16.5">
      <c r="A15" s="6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9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9"/>
      <c r="AD15" s="66"/>
      <c r="AE15" s="66"/>
      <c r="AF15" s="66"/>
      <c r="AG15" s="66"/>
    </row>
    <row r="16" spans="1:33" ht="16.5">
      <c r="A16" s="66"/>
      <c r="B16" s="46"/>
      <c r="C16" s="49" t="s">
        <v>48</v>
      </c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76" t="s">
        <v>47</v>
      </c>
      <c r="P16" s="46"/>
      <c r="Q16" s="49" t="s">
        <v>50</v>
      </c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76" t="s">
        <v>47</v>
      </c>
      <c r="AD16" s="66"/>
      <c r="AE16" s="66"/>
      <c r="AF16" s="66"/>
      <c r="AG16" s="66"/>
    </row>
    <row r="17" spans="1:33" ht="16.5">
      <c r="A17" s="66"/>
      <c r="B17" s="46"/>
      <c r="C17" s="73" t="str">
        <f ca="1">IF('Sp and TY'!$C$18="","",'Sp and TY'!$C$18)</f>
        <v>Yellow Warbler</v>
      </c>
      <c r="D17" s="73"/>
      <c r="E17" s="77" t="e">
        <f ca="1">SUM(('Form B'!$J$7-'Form B'!$G$7)*((('Form B'!E25*'Form B'!$F25)+'Form B'!$H25*'Form B'!$I25))/3)+(((('Form B'!$H25*'Form B'!$F25)+'Form B'!$E25*'Form B'!$I25))/6)</f>
        <v>#VALUE!</v>
      </c>
      <c r="F17" s="56"/>
      <c r="G17" s="77" t="e">
        <f ca="1">IF('Form B'!M$7="",0,('Form B'!M$7-'Form B'!J$7)*(((('Form B'!H25*'Form B'!I25)+('Form B'!K25*'Form B'!L25))/3)+((('Form B'!K25*'Form B'!I25)+('Form B'!H25*'Form B'!L25))/6)))</f>
        <v>#VALUE!</v>
      </c>
      <c r="H17" s="56"/>
      <c r="I17" s="77" t="e">
        <f ca="1">IF('Form B'!P$7="",0,('Form B'!P$7-'Form B'!M$7)*(((('Form B'!K25*'Form B'!L25)+('Form B'!N25*'Form B'!O25))/3)+((('Form B'!N25*'Form B'!L25)+('Form B'!K25*'Form B'!O25))/6)))</f>
        <v>#VALUE!</v>
      </c>
      <c r="J17" s="56"/>
      <c r="K17" s="77" t="e">
        <f ca="1">IF('Form B'!S$7="",0,('Form B'!S$7-'Form B'!P$7)*(((('Form B'!N25*'Form B'!O25)+('Form B'!Q25*'Form B'!R25))/3)+((('Form B'!Q25*'Form B'!O25)+('Form B'!N25*'Form B'!R25))/6)))</f>
        <v>#VALUE!</v>
      </c>
      <c r="L17" s="56"/>
      <c r="M17" s="77" t="e">
        <f ca="1">IF('Form B'!V$7="",0,('Form B'!V$7-'Form B'!S$7)*(((('Form B'!Q25*'Form B'!R25)+('Form B'!T25*'Form B'!U25))/3)+((('Form B'!T25*'Form B'!R25)+('Form B'!Q25*'Form B'!U25))/6)))</f>
        <v>#VALUE!</v>
      </c>
      <c r="N17" s="56"/>
      <c r="O17" s="79" t="e">
        <f ca="1">IF(C17="","",SUM(E17:M17)/('Sp and TY'!$C$16))</f>
        <v>#VALUE!</v>
      </c>
      <c r="P17" s="46"/>
      <c r="Q17" s="73" t="str">
        <f ca="1">IF('Sp and TY'!$C$18="","",'Sp and TY'!$C$18)</f>
        <v>Yellow Warbler</v>
      </c>
      <c r="R17" s="73"/>
      <c r="S17" s="77" t="e">
        <f ca="1">SUM(('Form B'!$J$7-'Form B'!$G$7)*((('Form B'!E33*'Form B'!$F33)+'Form B'!$H33*'Form B'!$I33))/3)+(((('Form B'!$H33*'Form B'!$F33)+'Form B'!$E33*'Form B'!$I33))/6)</f>
        <v>#VALUE!</v>
      </c>
      <c r="T17" s="56"/>
      <c r="U17" s="77" t="e">
        <f ca="1">IF('Form B'!M$7="",0,('Form B'!M$7-'Form B'!J$7)*(((('Form B'!H33*'Form B'!I33)+('Form B'!K33*'Form B'!L33))/3)+((('Form B'!K33*'Form B'!I33)+('Form B'!H33*'Form B'!L33))/6)))</f>
        <v>#VALUE!</v>
      </c>
      <c r="V17" s="56"/>
      <c r="W17" s="77" t="e">
        <f ca="1">IF('Form B'!P$7="",0,('Form B'!P$7-'Form B'!M$7)*(((('Form B'!K33*'Form B'!L33)+('Form B'!N33*'Form B'!O33))/3)+((('Form B'!N33*'Form B'!L33)+('Form B'!K33*'Form B'!O33))/6)))</f>
        <v>#VALUE!</v>
      </c>
      <c r="X17" s="56"/>
      <c r="Y17" s="77" t="e">
        <f ca="1">IF('Form B'!S$7="",0,('Form B'!S$7-'Form B'!P$7)*(((('Form B'!N33*'Form B'!O33)+('Form B'!Q33*'Form B'!R33))/3)+((('Form B'!Q33*'Form B'!O33)+('Form B'!N33*'Form B'!R33))/6)))</f>
        <v>#VALUE!</v>
      </c>
      <c r="Z17" s="56"/>
      <c r="AA17" s="77" t="e">
        <f ca="1">IF('Form B'!V$7="",0,('Form B'!V$7-'Form B'!S$7)*(((('Form B'!Q33*'Form B'!R33)+('Form B'!T33*'Form B'!U33))/3)+((('Form B'!T33*'Form B'!R33)+('Form B'!Q33*'Form B'!U33))/6)))</f>
        <v>#VALUE!</v>
      </c>
      <c r="AB17" s="56"/>
      <c r="AC17" s="79" t="e">
        <f ca="1">IF(Q17="","",SUM(S17:AA17)/('Sp and TY'!$C$16))</f>
        <v>#VALUE!</v>
      </c>
      <c r="AD17" s="66"/>
      <c r="AE17" s="66"/>
      <c r="AF17" s="66"/>
      <c r="AG17" s="66"/>
    </row>
    <row r="18" spans="1:33" ht="16.5">
      <c r="A18" s="66"/>
      <c r="B18" s="46"/>
      <c r="C18" s="73" t="str">
        <f ca="1">IF('Sp and TY'!$C$19="","",'Sp and TY'!$C$19)</f>
        <v>Black-capped Chickadee</v>
      </c>
      <c r="D18" s="73"/>
      <c r="E18" s="77" t="e">
        <f ca="1">SUM(('Form B'!$J$7-'Form B'!$G$7)*((('Form B'!E26*'Form B'!$F26)+'Form B'!$H26*'Form B'!$I26))/3)+(((('Form B'!$H26*'Form B'!$F26)+'Form B'!$E26*'Form B'!$I26))/6)</f>
        <v>#VALUE!</v>
      </c>
      <c r="F18" s="56"/>
      <c r="G18" s="77" t="e">
        <f ca="1">IF('Form B'!M$7="",0,('Form B'!M$7-'Form B'!J$7)*(((('Form B'!H26*'Form B'!I26)+('Form B'!K26*'Form B'!L26))/3)+((('Form B'!K26*'Form B'!I26)+('Form B'!H26*'Form B'!L26))/6)))</f>
        <v>#VALUE!</v>
      </c>
      <c r="H18" s="56"/>
      <c r="I18" s="77" t="e">
        <f ca="1">IF('Form B'!P$7="",0,('Form B'!P$7-'Form B'!M$7)*(((('Form B'!K26*'Form B'!L26)+('Form B'!N26*'Form B'!O26))/3)+((('Form B'!N26*'Form B'!L26)+('Form B'!K26*'Form B'!O26))/6)))</f>
        <v>#VALUE!</v>
      </c>
      <c r="J18" s="56"/>
      <c r="K18" s="77" t="e">
        <f ca="1">IF('Form B'!S$7="",0,('Form B'!S$7-'Form B'!P$7)*(((('Form B'!N26*'Form B'!O26)+('Form B'!Q26*'Form B'!R26))/3)+((('Form B'!Q26*'Form B'!O26)+('Form B'!N26*'Form B'!R26))/6)))</f>
        <v>#VALUE!</v>
      </c>
      <c r="L18" s="56"/>
      <c r="M18" s="77" t="e">
        <f ca="1">IF('Form B'!V$7="",0,('Form B'!V$7-'Form B'!S$7)*(((('Form B'!Q26*'Form B'!R26)+('Form B'!T26*'Form B'!U26))/3)+((('Form B'!T26*'Form B'!R26)+('Form B'!Q26*'Form B'!U26))/6)))</f>
        <v>#VALUE!</v>
      </c>
      <c r="N18" s="56"/>
      <c r="O18" s="79" t="e">
        <f ca="1">IF(C18="","",SUM(E18:M18)/('Sp and TY'!$C$16))</f>
        <v>#VALUE!</v>
      </c>
      <c r="P18" s="46"/>
      <c r="Q18" s="73" t="str">
        <f ca="1">IF('Sp and TY'!$C$19="","",'Sp and TY'!$C$19)</f>
        <v>Black-capped Chickadee</v>
      </c>
      <c r="R18" s="73"/>
      <c r="S18" s="77" t="e">
        <f ca="1">SUM(('Form B'!$J$7-'Form B'!$G$7)*((('Form B'!E34*'Form B'!$F34)+'Form B'!$H34*'Form B'!$I34))/3)+(((('Form B'!$H34*'Form B'!$F34)+'Form B'!$E34*'Form B'!$I34))/6)</f>
        <v>#VALUE!</v>
      </c>
      <c r="T18" s="56"/>
      <c r="U18" s="77" t="e">
        <f ca="1">IF('Form B'!M$7="",0,('Form B'!M$7-'Form B'!J$7)*(((('Form B'!H34*'Form B'!I34)+('Form B'!K34*'Form B'!L34))/3)+((('Form B'!K34*'Form B'!I34)+('Form B'!H34*'Form B'!L34))/6)))</f>
        <v>#VALUE!</v>
      </c>
      <c r="V18" s="56"/>
      <c r="W18" s="77" t="e">
        <f ca="1">IF('Form B'!P$7="",0,('Form B'!P$7-'Form B'!M$7)*(((('Form B'!K34*'Form B'!L34)+('Form B'!N34*'Form B'!O34))/3)+((('Form B'!N34*'Form B'!L34)+('Form B'!K34*'Form B'!O34))/6)))</f>
        <v>#VALUE!</v>
      </c>
      <c r="X18" s="56"/>
      <c r="Y18" s="77" t="e">
        <f ca="1">IF('Form B'!S$7="",0,('Form B'!S$7-'Form B'!P$7)*(((('Form B'!N34*'Form B'!O34)+('Form B'!Q34*'Form B'!R34))/3)+((('Form B'!Q34*'Form B'!O34)+('Form B'!N34*'Form B'!R34))/6)))</f>
        <v>#VALUE!</v>
      </c>
      <c r="Z18" s="56"/>
      <c r="AA18" s="77" t="e">
        <f ca="1">IF('Form B'!V$7="",0,('Form B'!V$7-'Form B'!S$7)*(((('Form B'!Q34*'Form B'!R34)+('Form B'!T34*'Form B'!U34))/3)+((('Form B'!T34*'Form B'!R34)+('Form B'!Q34*'Form B'!U34))/6)))</f>
        <v>#VALUE!</v>
      </c>
      <c r="AB18" s="56"/>
      <c r="AC18" s="79" t="e">
        <f ca="1">IF(Q18="","",SUM(S18:AA18)/('Sp and TY'!$C$16))</f>
        <v>#VALUE!</v>
      </c>
      <c r="AD18" s="66"/>
      <c r="AE18" s="66"/>
      <c r="AF18" s="66"/>
      <c r="AG18" s="66"/>
    </row>
    <row r="19" spans="1:33" ht="16.5">
      <c r="A19" s="66"/>
      <c r="B19" s="46"/>
      <c r="C19" s="73" t="str">
        <f ca="1">IF('Sp and TY'!$C$20="","",'Sp and TY'!$C$20)</f>
        <v>Lesser Scaup</v>
      </c>
      <c r="D19" s="73"/>
      <c r="E19" s="77" t="e">
        <f ca="1">SUM(('Form B'!$J$7-'Form B'!$G$7)*((('Form B'!E27*'Form B'!$F27)+'Form B'!$H27*'Form B'!$I27))/3)+(((('Form B'!$H27*'Form B'!$F27)+'Form B'!$E27*'Form B'!$I27))/6)</f>
        <v>#VALUE!</v>
      </c>
      <c r="F19" s="56"/>
      <c r="G19" s="77" t="e">
        <f ca="1">IF('Form B'!M$7="",0,('Form B'!M$7-'Form B'!J$7)*(((('Form B'!H27*'Form B'!I27)+('Form B'!K27*'Form B'!L27))/3)+((('Form B'!K27*'Form B'!I27)+('Form B'!H27*'Form B'!L27))/6)))</f>
        <v>#VALUE!</v>
      </c>
      <c r="H19" s="56"/>
      <c r="I19" s="77" t="e">
        <f ca="1">IF('Form B'!P$7="",0,('Form B'!P$7-'Form B'!M$7)*(((('Form B'!K27*'Form B'!L27)+('Form B'!N27*'Form B'!O27))/3)+((('Form B'!N27*'Form B'!L27)+('Form B'!K27*'Form B'!O27))/6)))</f>
        <v>#VALUE!</v>
      </c>
      <c r="J19" s="56"/>
      <c r="K19" s="77" t="e">
        <f ca="1">IF('Form B'!S$7="",0,('Form B'!S$7-'Form B'!P$7)*(((('Form B'!N27*'Form B'!O27)+('Form B'!Q27*'Form B'!R27))/3)+((('Form B'!Q27*'Form B'!O27)+('Form B'!N27*'Form B'!R27))/6)))</f>
        <v>#VALUE!</v>
      </c>
      <c r="L19" s="56"/>
      <c r="M19" s="77" t="e">
        <f ca="1">IF('Form B'!V$7="",0,('Form B'!V$7-'Form B'!S$7)*(((('Form B'!Q27*'Form B'!R27)+('Form B'!T27*'Form B'!U27))/3)+((('Form B'!T27*'Form B'!R27)+('Form B'!Q27*'Form B'!U27))/6)))</f>
        <v>#VALUE!</v>
      </c>
      <c r="N19" s="56"/>
      <c r="O19" s="79" t="e">
        <f ca="1">IF(C19="","",SUM(E19:M19)/('Sp and TY'!$C$16))</f>
        <v>#VALUE!</v>
      </c>
      <c r="P19" s="46"/>
      <c r="Q19" s="73" t="str">
        <f ca="1">IF('Sp and TY'!$C$20="","",'Sp and TY'!$C$20)</f>
        <v>Lesser Scaup</v>
      </c>
      <c r="R19" s="73"/>
      <c r="S19" s="77" t="e">
        <f ca="1">SUM(('Form B'!$J$7-'Form B'!$G$7)*((('Form B'!E35*'Form B'!$F35)+'Form B'!$H35*'Form B'!$I35))/3)+(((('Form B'!$H35*'Form B'!$F35)+'Form B'!$E35*'Form B'!$I35))/6)</f>
        <v>#VALUE!</v>
      </c>
      <c r="T19" s="56"/>
      <c r="U19" s="77" t="e">
        <f ca="1">IF('Form B'!M$7="",0,('Form B'!M$7-'Form B'!J$7)*(((('Form B'!H35*'Form B'!I35)+('Form B'!K35*'Form B'!L35))/3)+((('Form B'!K35*'Form B'!I35)+('Form B'!H35*'Form B'!L35))/6)))</f>
        <v>#VALUE!</v>
      </c>
      <c r="V19" s="56"/>
      <c r="W19" s="77" t="e">
        <f ca="1">IF('Form B'!P$7="",0,('Form B'!P$7-'Form B'!M$7)*(((('Form B'!K35*'Form B'!L35)+('Form B'!N35*'Form B'!O35))/3)+((('Form B'!N35*'Form B'!L35)+('Form B'!K35*'Form B'!O35))/6)))</f>
        <v>#VALUE!</v>
      </c>
      <c r="X19" s="56"/>
      <c r="Y19" s="77" t="e">
        <f ca="1">IF('Form B'!S$7="",0,('Form B'!S$7-'Form B'!P$7)*(((('Form B'!N35*'Form B'!O35)+('Form B'!Q35*'Form B'!R35))/3)+((('Form B'!Q35*'Form B'!O35)+('Form B'!N35*'Form B'!R35))/6)))</f>
        <v>#VALUE!</v>
      </c>
      <c r="Z19" s="56"/>
      <c r="AA19" s="77" t="e">
        <f ca="1">IF('Form B'!V$7="",0,('Form B'!V$7-'Form B'!S$7)*(((('Form B'!Q35*'Form B'!R35)+('Form B'!T35*'Form B'!U35))/3)+((('Form B'!T35*'Form B'!R35)+('Form B'!Q35*'Form B'!U35))/6)))</f>
        <v>#VALUE!</v>
      </c>
      <c r="AB19" s="56"/>
      <c r="AC19" s="79" t="e">
        <f ca="1">IF(Q19="","",SUM(S19:AA19)/('Sp and TY'!$C$16))</f>
        <v>#VALUE!</v>
      </c>
      <c r="AD19" s="66"/>
      <c r="AE19" s="66"/>
      <c r="AF19" s="66"/>
      <c r="AG19" s="66"/>
    </row>
    <row r="20" spans="1:33" ht="16.5">
      <c r="A20" s="66"/>
      <c r="B20" s="46"/>
      <c r="C20" s="73" t="str">
        <f ca="1">IF('Sp and TY'!$C$21="","",'Sp and TY'!$C$21)</f>
        <v/>
      </c>
      <c r="D20" s="73"/>
      <c r="E20" s="77" t="e">
        <f ca="1">SUM(('Form B'!$J$7-'Form B'!$G$7)*((('Form B'!E28*'Form B'!$F28)+'Form B'!$H28*'Form B'!$I28))/3)+(((('Form B'!$H28*'Form B'!$F28)+'Form B'!$E28*'Form B'!$I28))/6)</f>
        <v>#VALUE!</v>
      </c>
      <c r="F20" s="56"/>
      <c r="G20" s="77" t="e">
        <f ca="1">IF('Form B'!M$7="",0,('Form B'!M$7-'Form B'!J$7)*(((('Form B'!H28*'Form B'!I28)+('Form B'!K28*'Form B'!L28))/3)+((('Form B'!K28*'Form B'!I28)+('Form B'!H28*'Form B'!L28))/6)))</f>
        <v>#VALUE!</v>
      </c>
      <c r="H20" s="56"/>
      <c r="I20" s="77" t="e">
        <f ca="1">IF('Form B'!P$7="",0,('Form B'!P$7-'Form B'!M$7)*(((('Form B'!K28*'Form B'!L28)+('Form B'!N28*'Form B'!O28))/3)+((('Form B'!N28*'Form B'!L28)+('Form B'!K28*'Form B'!O28))/6)))</f>
        <v>#VALUE!</v>
      </c>
      <c r="J20" s="56"/>
      <c r="K20" s="77" t="e">
        <f ca="1">IF('Form B'!S$7="",0,('Form B'!S$7-'Form B'!P$7)*(((('Form B'!N28*'Form B'!O28)+('Form B'!Q28*'Form B'!R28))/3)+((('Form B'!Q28*'Form B'!O28)+('Form B'!N28*'Form B'!R28))/6)))</f>
        <v>#VALUE!</v>
      </c>
      <c r="L20" s="56"/>
      <c r="M20" s="77" t="e">
        <f ca="1">IF('Form B'!V$7="",0,('Form B'!V$7-'Form B'!S$7)*(((('Form B'!Q28*'Form B'!R28)+('Form B'!T28*'Form B'!U28))/3)+((('Form B'!T28*'Form B'!R28)+('Form B'!Q28*'Form B'!U28))/6)))</f>
        <v>#VALUE!</v>
      </c>
      <c r="N20" s="56"/>
      <c r="O20" s="79" t="str">
        <f ca="1">IF(C20="","",SUM(E20:M20)/('Sp and TY'!$C$16))</f>
        <v/>
      </c>
      <c r="P20" s="46"/>
      <c r="Q20" s="73" t="str">
        <f ca="1">IF('Sp and TY'!$C$21="","",'Sp and TY'!$C$21)</f>
        <v/>
      </c>
      <c r="R20" s="73"/>
      <c r="S20" s="77" t="e">
        <f ca="1">SUM(('Form B'!$J$7-'Form B'!$G$7)*((('Form B'!E36*'Form B'!$F36)+'Form B'!$H36*'Form B'!$I36))/3)+(((('Form B'!$H36*'Form B'!$F36)+'Form B'!$E36*'Form B'!$I36))/6)</f>
        <v>#VALUE!</v>
      </c>
      <c r="T20" s="56"/>
      <c r="U20" s="77" t="e">
        <f ca="1">IF('Form B'!M$7="",0,('Form B'!M$7-'Form B'!J$7)*(((('Form B'!H36*'Form B'!I36)+('Form B'!K36*'Form B'!L36))/3)+((('Form B'!K36*'Form B'!I36)+('Form B'!H36*'Form B'!L36))/6)))</f>
        <v>#VALUE!</v>
      </c>
      <c r="V20" s="56"/>
      <c r="W20" s="77" t="e">
        <f ca="1">IF('Form B'!P$7="",0,('Form B'!P$7-'Form B'!M$7)*(((('Form B'!K36*'Form B'!L36)+('Form B'!N36*'Form B'!O36))/3)+((('Form B'!N36*'Form B'!L36)+('Form B'!K36*'Form B'!O36))/6)))</f>
        <v>#VALUE!</v>
      </c>
      <c r="X20" s="56"/>
      <c r="Y20" s="77" t="e">
        <f ca="1">IF('Form B'!S$7="",0,('Form B'!S$7-'Form B'!P$7)*(((('Form B'!N36*'Form B'!O36)+('Form B'!Q36*'Form B'!R36))/3)+((('Form B'!Q36*'Form B'!O36)+('Form B'!N36*'Form B'!R36))/6)))</f>
        <v>#VALUE!</v>
      </c>
      <c r="Z20" s="56"/>
      <c r="AA20" s="77" t="e">
        <f ca="1">IF('Form B'!V$7="",0,('Form B'!V$7-'Form B'!S$7)*(((('Form B'!Q36*'Form B'!R36)+('Form B'!T36*'Form B'!U36))/3)+((('Form B'!T36*'Form B'!R36)+('Form B'!Q36*'Form B'!U36))/6)))</f>
        <v>#VALUE!</v>
      </c>
      <c r="AB20" s="56"/>
      <c r="AC20" s="79" t="str">
        <f ca="1">IF(Q20="","",SUM(S20:AA20)/('Sp and TY'!$C$16))</f>
        <v/>
      </c>
      <c r="AD20" s="66"/>
      <c r="AE20" s="66"/>
      <c r="AF20" s="66"/>
      <c r="AG20" s="66"/>
    </row>
    <row r="21" spans="1:33" ht="16.5">
      <c r="A21" s="66"/>
      <c r="B21" s="46"/>
      <c r="C21" s="73" t="str">
        <f ca="1">IF('Sp and TY'!$C$22="","",'Sp and TY'!$C$22)</f>
        <v/>
      </c>
      <c r="D21" s="73"/>
      <c r="E21" s="77" t="e">
        <f ca="1">SUM(('Form B'!$J$7-'Form B'!$G$7)*((('Form B'!E29*'Form B'!$F29)+'Form B'!$H29*'Form B'!$I29))/3)+(((('Form B'!$H29*'Form B'!$F29)+'Form B'!$E29*'Form B'!$I29))/6)</f>
        <v>#VALUE!</v>
      </c>
      <c r="F21" s="56"/>
      <c r="G21" s="77" t="e">
        <f ca="1">IF('Form B'!M$7="",0,('Form B'!M$7-'Form B'!J$7)*(((('Form B'!H29*'Form B'!I29)+('Form B'!K29*'Form B'!L29))/3)+((('Form B'!K29*'Form B'!I29)+('Form B'!H29*'Form B'!L29))/6)))</f>
        <v>#VALUE!</v>
      </c>
      <c r="H21" s="56"/>
      <c r="I21" s="77" t="e">
        <f ca="1">IF('Form B'!P$7="",0,('Form B'!P$7-'Form B'!M$7)*(((('Form B'!K29*'Form B'!L29)+('Form B'!N29*'Form B'!O29))/3)+((('Form B'!N29*'Form B'!L29)+('Form B'!K29*'Form B'!O29))/6)))</f>
        <v>#VALUE!</v>
      </c>
      <c r="J21" s="56"/>
      <c r="K21" s="77" t="e">
        <f ca="1">IF('Form B'!S$7="",0,('Form B'!S$7-'Form B'!P$7)*(((('Form B'!N29*'Form B'!O29)+('Form B'!Q29*'Form B'!R29))/3)+((('Form B'!Q29*'Form B'!O29)+('Form B'!N29*'Form B'!R29))/6)))</f>
        <v>#VALUE!</v>
      </c>
      <c r="L21" s="56"/>
      <c r="M21" s="77" t="e">
        <f ca="1">IF('Form B'!V$7="",0,('Form B'!V$7-'Form B'!S$7)*(((('Form B'!Q29*'Form B'!R29)+('Form B'!T29*'Form B'!U29))/3)+((('Form B'!T29*'Form B'!R29)+('Form B'!Q29*'Form B'!U29))/6)))</f>
        <v>#VALUE!</v>
      </c>
      <c r="N21" s="56"/>
      <c r="O21" s="79" t="str">
        <f ca="1">IF(C21="","",SUM(E21:M21)/('Sp and TY'!$C$16))</f>
        <v/>
      </c>
      <c r="P21" s="46"/>
      <c r="Q21" s="73" t="str">
        <f ca="1">IF('Sp and TY'!$C$22="","",'Sp and TY'!$C$22)</f>
        <v/>
      </c>
      <c r="R21" s="73"/>
      <c r="S21" s="77" t="e">
        <f ca="1">SUM(('Form B'!$J$7-'Form B'!$G$7)*((('Form B'!E37*'Form B'!$F37)+'Form B'!$H37*'Form B'!$I37))/3)+(((('Form B'!$H37*'Form B'!$F37)+'Form B'!$E37*'Form B'!$I37))/6)</f>
        <v>#VALUE!</v>
      </c>
      <c r="T21" s="56"/>
      <c r="U21" s="77" t="e">
        <f ca="1">IF('Form B'!M$7="",0,('Form B'!M$7-'Form B'!J$7)*(((('Form B'!H37*'Form B'!I37)+('Form B'!K37*'Form B'!L37))/3)+((('Form B'!K37*'Form B'!I37)+('Form B'!H37*'Form B'!L37))/6)))</f>
        <v>#VALUE!</v>
      </c>
      <c r="V21" s="56"/>
      <c r="W21" s="77" t="e">
        <f ca="1">IF('Form B'!P$7="",0,('Form B'!P$7-'Form B'!M$7)*(((('Form B'!K37*'Form B'!L37)+('Form B'!N37*'Form B'!O37))/3)+((('Form B'!N37*'Form B'!L37)+('Form B'!K37*'Form B'!O37))/6)))</f>
        <v>#VALUE!</v>
      </c>
      <c r="X21" s="56"/>
      <c r="Y21" s="77" t="e">
        <f ca="1">IF('Form B'!S$7="",0,('Form B'!S$7-'Form B'!P$7)*(((('Form B'!N37*'Form B'!O37)+('Form B'!Q37*'Form B'!R37))/3)+((('Form B'!Q37*'Form B'!O37)+('Form B'!N37*'Form B'!R37))/6)))</f>
        <v>#VALUE!</v>
      </c>
      <c r="Z21" s="56"/>
      <c r="AA21" s="77" t="e">
        <f ca="1">IF('Form B'!V$7="",0,('Form B'!V$7-'Form B'!S$7)*(((('Form B'!Q37*'Form B'!R37)+('Form B'!T37*'Form B'!U37))/3)+((('Form B'!T37*'Form B'!R37)+('Form B'!Q37*'Form B'!U37))/6)))</f>
        <v>#VALUE!</v>
      </c>
      <c r="AB21" s="56"/>
      <c r="AC21" s="79" t="str">
        <f ca="1">IF(Q21="","",SUM(S21:AA21)/('Sp and TY'!$C$16))</f>
        <v/>
      </c>
      <c r="AD21" s="66"/>
      <c r="AE21" s="66"/>
      <c r="AF21" s="66"/>
      <c r="AG21" s="66"/>
    </row>
    <row r="22" spans="1:33" ht="16.5">
      <c r="A22" s="66"/>
      <c r="B22" s="4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8"/>
      <c r="P22" s="4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</row>
    <row r="23" spans="1:33" ht="16.5">
      <c r="A23" s="66"/>
      <c r="B23" s="4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8"/>
      <c r="P23" s="4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</row>
    <row r="24" spans="1:33" ht="16.5">
      <c r="A24" s="66"/>
      <c r="B24" s="4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8"/>
      <c r="P24" s="4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</row>
    <row r="25" spans="1:33" ht="16.5">
      <c r="A25" s="66"/>
      <c r="B25" s="4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8"/>
      <c r="P25" s="4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</row>
    <row r="26" spans="1:33" ht="16.5">
      <c r="A26" s="66"/>
      <c r="B26" s="4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8"/>
      <c r="P26" s="4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</row>
    <row r="27" spans="1:33" ht="16.5">
      <c r="A27" s="66"/>
      <c r="B27" s="4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8"/>
      <c r="P27" s="4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</row>
    <row r="28" spans="1:33" ht="16.5">
      <c r="A28" s="66"/>
      <c r="B28" s="4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8"/>
      <c r="P28" s="4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</row>
    <row r="29" spans="1:33" ht="16.5">
      <c r="B29" s="4"/>
      <c r="P29" s="4"/>
    </row>
    <row r="30" spans="1:33" ht="16.5">
      <c r="B30" s="4"/>
      <c r="P30" s="4"/>
    </row>
    <row r="31" spans="1:33" ht="16.5">
      <c r="B31" s="4"/>
      <c r="P31" s="4"/>
    </row>
    <row r="32" spans="1:33" ht="16.5">
      <c r="B32" s="4"/>
      <c r="P32" s="4"/>
    </row>
    <row r="33" spans="2:16" ht="16.5">
      <c r="B33" s="4"/>
      <c r="P33" s="4"/>
    </row>
    <row r="34" spans="2:16" ht="16.5">
      <c r="B34" s="4"/>
      <c r="P34" s="4"/>
    </row>
    <row r="35" spans="2:16" ht="16.5">
      <c r="B35" s="4"/>
      <c r="P35" s="4"/>
    </row>
    <row r="36" spans="2:16" ht="16.5">
      <c r="B36" s="4"/>
      <c r="P36" s="4"/>
    </row>
    <row r="37" spans="2:16" ht="16.5">
      <c r="B37" s="4"/>
      <c r="P37" s="4"/>
    </row>
    <row r="38" spans="2:16" ht="16.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5"/>
      <c r="P38" s="4"/>
    </row>
    <row r="39" spans="2:16" ht="16.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5"/>
      <c r="P39" s="4"/>
    </row>
  </sheetData>
  <sheetProtection sheet="1" objects="1" scenarios="1"/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Introduction</vt:lpstr>
      <vt:lpstr>Instructions</vt:lpstr>
      <vt:lpstr>Sp and TY</vt:lpstr>
      <vt:lpstr>PA1</vt:lpstr>
      <vt:lpstr>PA2</vt:lpstr>
      <vt:lpstr>MP1</vt:lpstr>
      <vt:lpstr>MP2</vt:lpstr>
      <vt:lpstr>Form B</vt:lpstr>
      <vt:lpstr>Form C</vt:lpstr>
      <vt:lpstr>Form D</vt:lpstr>
      <vt:lpstr>Form H</vt:lpstr>
      <vt:lpstr>'Form C'!Print_Area</vt:lpstr>
    </vt:vector>
  </TitlesOfParts>
  <Company>Micron Electronics,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Chuck Jones</dc:creator>
  <cp:lastModifiedBy>Trina Gerlack</cp:lastModifiedBy>
  <cp:lastPrinted>1999-08-23T17:41:50Z</cp:lastPrinted>
  <dcterms:created xsi:type="dcterms:W3CDTF">1999-08-19T22:14:30Z</dcterms:created>
  <dcterms:modified xsi:type="dcterms:W3CDTF">2010-02-16T21:01:31Z</dcterms:modified>
</cp:coreProperties>
</file>